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kapitulácia stavby" sheetId="1" state="visible" r:id="rId2"/>
    <sheet name="001 - Požiarna zbrojnica ..." sheetId="2" state="visible" r:id="rId3"/>
  </sheets>
  <definedNames>
    <definedName function="false" hidden="false" localSheetId="1" name="_xlnm.Print_Area" vbProcedure="false">'001 - Požiarna zbrojnica ...'!$C$4:$J$76;'001 - Požiarna zbrojnica ...'!$C$82:$J$125;'001 - Požiarna zbrojnica ...'!$C$131:$J$315</definedName>
    <definedName function="false" hidden="false" localSheetId="1" name="_xlnm.Print_Titles" vbProcedure="false">'001 - Požiarna zbrojnica ...'!$143:$143</definedName>
    <definedName function="false" hidden="true" localSheetId="1" name="_xlnm._FilterDatabase" vbProcedure="false">'001 - Požiarna zbrojnica ...'!$C$143:$K$315</definedName>
    <definedName function="false" hidden="false" localSheetId="0" name="_xlnm.Print_Area" vbProcedure="false">'Rekapitulácia stavby'!$D$4:$AO$76,'Rekapitulácia stavby'!$C$82:$AQ$99</definedName>
    <definedName function="false" hidden="false" localSheetId="0" name="_xlnm.Print_Titles" vbProcedure="false">'Rekapitulácia stavby'!$92:$92</definedName>
    <definedName function="false" hidden="false" localSheetId="1" name="_xlnm.Print_Area" vbProcedure="false">'001 - Požiarna zbrojnica ...'!$C$4:$J$76,'001 - Požiarna zbrojnica ...'!$C$82:$J$125,'001 - Požiarna zbrojnica ...'!$C$131:$J$313</definedName>
    <definedName function="false" hidden="false" localSheetId="1" name="_xlnm._FilterDatabase" vbProcedure="false">'001 - Požiarna zbrojnica ...'!$C$143:$K$313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<sst xmlns="http://schemas.openxmlformats.org/spreadsheetml/2006/main" count="1911" uniqueCount="506">
  <si>
    <t xml:space="preserve">Export Komplet</t>
  </si>
  <si>
    <t xml:space="preserve">2.0</t>
  </si>
  <si>
    <t xml:space="preserve">False</t>
  </si>
  <si>
    <t xml:space="preserve">{2f57067e-fa36-49da-be42-1d8843ecae8d}</t>
  </si>
  <si>
    <t xml:space="preserve">&gt;&gt;  skryté stĺpce  &lt;&lt;</t>
  </si>
  <si>
    <t xml:space="preserve">0,01</t>
  </si>
  <si>
    <t xml:space="preserve">20</t>
  </si>
  <si>
    <t xml:space="preserve">REKAPITULÁCIA STAVBY</t>
  </si>
  <si>
    <t xml:space="preserve">v ---  nižšie sa nachádzajú doplnkové a pomocné údaje k zostavám  --- v</t>
  </si>
  <si>
    <t xml:space="preserve">0,001</t>
  </si>
  <si>
    <t xml:space="preserve">Kód:</t>
  </si>
  <si>
    <t xml:space="preserve">2021C007</t>
  </si>
  <si>
    <t xml:space="preserve">Stavba:</t>
  </si>
  <si>
    <t xml:space="preserve">Rekonštrukcia požiarnej zbrojnice v obci Píla</t>
  </si>
  <si>
    <t xml:space="preserve">JKSO:</t>
  </si>
  <si>
    <t xml:space="preserve">KS:</t>
  </si>
  <si>
    <t xml:space="preserve">Miesto:</t>
  </si>
  <si>
    <t xml:space="preserve"> </t>
  </si>
  <si>
    <t xml:space="preserve">Dátum:</t>
  </si>
  <si>
    <t xml:space="preserve">23. 6. 2021</t>
  </si>
  <si>
    <t xml:space="preserve">Objednávateľ:</t>
  </si>
  <si>
    <t xml:space="preserve">IČO:</t>
  </si>
  <si>
    <t xml:space="preserve">Obec Píla</t>
  </si>
  <si>
    <t xml:space="preserve">IČ DPH:</t>
  </si>
  <si>
    <t xml:space="preserve">Zhotoviteľ:</t>
  </si>
  <si>
    <t xml:space="preserve">Projektant:</t>
  </si>
  <si>
    <t xml:space="preserve">Ing.arch Peter Dodok</t>
  </si>
  <si>
    <t xml:space="preserve">True</t>
  </si>
  <si>
    <t xml:space="preserve">Spracovateľ:</t>
  </si>
  <si>
    <t xml:space="preserve">Poznámka:</t>
  </si>
  <si>
    <t xml:space="preserve">Náklady z rozpočtov</t>
  </si>
  <si>
    <t xml:space="preserve">Ostatné náklady zo súhrnného listu</t>
  </si>
  <si>
    <t xml:space="preserve">Cena bez DPH</t>
  </si>
  <si>
    <t xml:space="preserve">Sadzba dane</t>
  </si>
  <si>
    <t xml:space="preserve">Základ dane</t>
  </si>
  <si>
    <t xml:space="preserve">Výška dane</t>
  </si>
  <si>
    <t xml:space="preserve">DPH</t>
  </si>
  <si>
    <t xml:space="preserve">základná</t>
  </si>
  <si>
    <t xml:space="preserve">znížená</t>
  </si>
  <si>
    <t xml:space="preserve">zákl. prenesená</t>
  </si>
  <si>
    <t xml:space="preserve">zníž. prenesená</t>
  </si>
  <si>
    <t xml:space="preserve">nulová</t>
  </si>
  <si>
    <t xml:space="preserve">Cena s DPH</t>
  </si>
  <si>
    <t xml:space="preserve">v</t>
  </si>
  <si>
    <t xml:space="preserve">EUR</t>
  </si>
  <si>
    <t xml:space="preserve">Projektant</t>
  </si>
  <si>
    <t xml:space="preserve">Spracovateľ</t>
  </si>
  <si>
    <t xml:space="preserve">Dátum a podpis:</t>
  </si>
  <si>
    <t xml:space="preserve">Pečiatka</t>
  </si>
  <si>
    <t xml:space="preserve">Objednávateľ</t>
  </si>
  <si>
    <t xml:space="preserve">Zhotoviteľ</t>
  </si>
  <si>
    <t xml:space="preserve">REKAPITULÁCIA OBJEKTOV STAVBY</t>
  </si>
  <si>
    <t xml:space="preserve">Informatívne údaje z listov zákaziek</t>
  </si>
  <si>
    <t xml:space="preserve">Kód</t>
  </si>
  <si>
    <t xml:space="preserve">Popis</t>
  </si>
  <si>
    <t xml:space="preserve">Cena bez DPH [EUR]</t>
  </si>
  <si>
    <t xml:space="preserve">Cena s DPH [EUR]</t>
  </si>
  <si>
    <t xml:space="preserve">Typ</t>
  </si>
  <si>
    <t xml:space="preserve">z toho Ostat._x005F_x000d_
náklady [EUR]</t>
  </si>
  <si>
    <t xml:space="preserve">DPH [EUR]</t>
  </si>
  <si>
    <t xml:space="preserve">Normohodiny [h]</t>
  </si>
  <si>
    <t xml:space="preserve">DPH základná [EUR]</t>
  </si>
  <si>
    <t xml:space="preserve">DPH znížená [EUR]</t>
  </si>
  <si>
    <t xml:space="preserve">DPH základná prenesená_x005F_x000d_
[EUR]</t>
  </si>
  <si>
    <t xml:space="preserve">DPH znížená prenesená_x005F_x000d_
[EUR]</t>
  </si>
  <si>
    <t xml:space="preserve">Základňa_x005F_x000d_
DPH základná</t>
  </si>
  <si>
    <t xml:space="preserve">Základňa_x005F_x000d_
DPH znížená</t>
  </si>
  <si>
    <t xml:space="preserve">Základňa_x005F_x000d_
DPH zákl. prenesená</t>
  </si>
  <si>
    <t xml:space="preserve">Základňa_x005F_x000d_
DPH zníž. prenesená</t>
  </si>
  <si>
    <t xml:space="preserve">Základňa_x005F_x000d_
DPH nulová</t>
  </si>
  <si>
    <t xml:space="preserve">1) Náklady z rozpočtov</t>
  </si>
  <si>
    <t xml:space="preserve">D</t>
  </si>
  <si>
    <t xml:space="preserve">0</t>
  </si>
  <si>
    <t xml:space="preserve">###NOIMPORT###</t>
  </si>
  <si>
    <t xml:space="preserve">IMPORT</t>
  </si>
  <si>
    <t xml:space="preserve">{00000000-0000-0000-0000-000000000000}</t>
  </si>
  <si>
    <t xml:space="preserve">/</t>
  </si>
  <si>
    <t xml:space="preserve">001</t>
  </si>
  <si>
    <t xml:space="preserve">Požiarna zbrojnica  - stavebná časť</t>
  </si>
  <si>
    <t xml:space="preserve">STA</t>
  </si>
  <si>
    <t xml:space="preserve">1</t>
  </si>
  <si>
    <t xml:space="preserve">{9b19a326-49ba-482e-90da-96a52d151b0a}</t>
  </si>
  <si>
    <t xml:space="preserve">2) Ostatné náklady zo súhrnného listu</t>
  </si>
  <si>
    <t xml:space="preserve">Percent. zadanie_x005F_x000d_
[% nákladov rozpočtu]</t>
  </si>
  <si>
    <t xml:space="preserve">Zaradenie nákladov</t>
  </si>
  <si>
    <t xml:space="preserve">Celkové náklady za stavbu 1) + 2)</t>
  </si>
  <si>
    <t xml:space="preserve">KRYCÍ LIST ROZPOČTU</t>
  </si>
  <si>
    <t xml:space="preserve">Objekt:</t>
  </si>
  <si>
    <t xml:space="preserve">001 - Požiarna zbrojnica  - stavebná časť</t>
  </si>
  <si>
    <t xml:space="preserve">Náklady z rozpočtu</t>
  </si>
  <si>
    <t xml:space="preserve">Ostatné náklady</t>
  </si>
  <si>
    <t xml:space="preserve">REKAPITULÁCIA ROZPOČTU</t>
  </si>
  <si>
    <t xml:space="preserve">Kód dielu - Popis</t>
  </si>
  <si>
    <t xml:space="preserve">Cena celkom [EUR]</t>
  </si>
  <si>
    <t xml:space="preserve">1) Náklady z rozpočtu</t>
  </si>
  <si>
    <t xml:space="preserve">-1</t>
  </si>
  <si>
    <t xml:space="preserve"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</si>
  <si>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</si>
  <si>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</si>
  <si>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</si>
  <si>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</si>
  <si>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</si>
  <si>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</si>
  <si>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</si>
  <si>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 xml:space="preserve">PSV - Práce a dodávky PSV</t>
  </si>
  <si>
    <t xml:space="preserve">    711 - Izolácie proti vode a vlhkosti</t>
  </si>
  <si>
    <t xml:space="preserve">    722 - Zdravotechnika - vnútorný vodovod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</si>
  <si>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</si>
  <si>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</si>
  <si>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</si>
  <si>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765 - Konštrukcie - krytiny tvrdé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</si>
  <si>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</si>
  <si>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</si>
  <si>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</si>
  <si>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781 - Obklady</t>
  </si>
  <si>
    <t xml:space="preserve">    783 - Nátery</t>
  </si>
  <si>
    <t xml:space="preserve">    784 - Maľby</t>
  </si>
  <si>
    <t xml:space="preserve">M - Práce a dodávky M</t>
  </si>
  <si>
    <t xml:space="preserve">    43-M - Montáž oceľových konštrukcií</t>
  </si>
  <si>
    <t xml:space="preserve">HZS - Hodinové zúčtovacie sadzby</t>
  </si>
  <si>
    <t xml:space="preserve">2) Ostatné náklady</t>
  </si>
  <si>
    <t xml:space="preserve">ROZPOČET</t>
  </si>
  <si>
    <t xml:space="preserve">PČ</t>
  </si>
  <si>
    <t xml:space="preserve">MJ</t>
  </si>
  <si>
    <t xml:space="preserve">Množstvo</t>
  </si>
  <si>
    <t xml:space="preserve">J.cena [EUR]</t>
  </si>
  <si>
    <t xml:space="preserve">Cenová sústava</t>
  </si>
  <si>
    <t xml:space="preserve">J. Nh [h]</t>
  </si>
  <si>
    <t xml:space="preserve">Nh celkom [h]</t>
  </si>
  <si>
    <t xml:space="preserve">J. hmotnosť [t]</t>
  </si>
  <si>
    <t xml:space="preserve">Hmotnosť celkom [t]</t>
  </si>
  <si>
    <t xml:space="preserve">J. suť [t]</t>
  </si>
  <si>
    <t xml:space="preserve">Suť Celkom [t]</t>
  </si>
  <si>
    <t xml:space="preserve">HSV</t>
  </si>
  <si>
    <t xml:space="preserve">Práce a dodávky HSV</t>
  </si>
  <si>
    <t xml:space="preserve">ROZPOCET</t>
  </si>
  <si>
    <t xml:space="preserve">Zemné práce</t>
  </si>
  <si>
    <t xml:space="preserve">K</t>
  </si>
  <si>
    <t xml:space="preserve">122201102.S</t>
  </si>
  <si>
    <t xml:space="preserve">Odkopávka a prekopávka nezapažená v hornine 3, nad 100 do 1000 m3</t>
  </si>
  <si>
    <t xml:space="preserve">m3</t>
  </si>
  <si>
    <t xml:space="preserve">4</t>
  </si>
  <si>
    <t xml:space="preserve">2</t>
  </si>
  <si>
    <t xml:space="preserve">210183336</t>
  </si>
  <si>
    <t xml:space="preserve">VV</t>
  </si>
  <si>
    <t xml:space="preserve">17*15*2,2</t>
  </si>
  <si>
    <t xml:space="preserve">-6*7*2,2</t>
  </si>
  <si>
    <t xml:space="preserve">Súčet</t>
  </si>
  <si>
    <t xml:space="preserve">122201109.S</t>
  </si>
  <si>
    <t xml:space="preserve">Odkopávky a prekopávky nezapažené. Príplatok k cenám za lepivosť horniny 3</t>
  </si>
  <si>
    <t xml:space="preserve">-378320815</t>
  </si>
  <si>
    <t xml:space="preserve">3</t>
  </si>
  <si>
    <t xml:space="preserve">132201101.S</t>
  </si>
  <si>
    <t xml:space="preserve">Výkop ryhy do šírky 600 mm v horn.3 do 100 m3</t>
  </si>
  <si>
    <t xml:space="preserve">-1816232836</t>
  </si>
  <si>
    <t xml:space="preserve">0,9*0,6*(24+22)</t>
  </si>
  <si>
    <t xml:space="preserve">132201109.S</t>
  </si>
  <si>
    <t xml:space="preserve">Príplatok k cene za lepivosť pri hĺbení rýh šírky do 600 mm zapažených i nezapažených s urovnaním dna v hornine 3</t>
  </si>
  <si>
    <t xml:space="preserve">-301753940</t>
  </si>
  <si>
    <t xml:space="preserve">5</t>
  </si>
  <si>
    <t xml:space="preserve">133201101.S</t>
  </si>
  <si>
    <t xml:space="preserve">Výkop šachty zapaženej, hornina 3 do 100 m3</t>
  </si>
  <si>
    <t xml:space="preserve">1200497177</t>
  </si>
  <si>
    <t xml:space="preserve">0,6*0,6*0,9</t>
  </si>
  <si>
    <t xml:space="preserve">6</t>
  </si>
  <si>
    <t xml:space="preserve">162301122.S</t>
  </si>
  <si>
    <t xml:space="preserve">Vodorovné premiestnenie výkopku po spevnenej ceste z  horniny tr.1-4, nad 100 do 1000 m3 na vzdialenosť do 1000 m</t>
  </si>
  <si>
    <t xml:space="preserve">1902224583</t>
  </si>
  <si>
    <t xml:space="preserve">468,6+24,84+0,324</t>
  </si>
  <si>
    <t xml:space="preserve">7</t>
  </si>
  <si>
    <t xml:space="preserve">171201202.S</t>
  </si>
  <si>
    <t xml:space="preserve">Uloženie sypaniny na skládky nad 100 do 1000 m3</t>
  </si>
  <si>
    <t xml:space="preserve">-1325663113</t>
  </si>
  <si>
    <t xml:space="preserve">Zakladanie</t>
  </si>
  <si>
    <t xml:space="preserve">0,05*11,4*10,4</t>
  </si>
  <si>
    <t xml:space="preserve">8</t>
  </si>
  <si>
    <t xml:space="preserve">274321411.S</t>
  </si>
  <si>
    <t xml:space="preserve">Betón základových pásov, železový (bez výstuže), tr. C 25/30</t>
  </si>
  <si>
    <t xml:space="preserve">-1241802962</t>
  </si>
  <si>
    <t xml:space="preserve">0,6*1*(11,4+11+11,4+11)</t>
  </si>
  <si>
    <t xml:space="preserve">9</t>
  </si>
  <si>
    <t xml:space="preserve">274351217.S</t>
  </si>
  <si>
    <t xml:space="preserve">Debnenie stien základových pásov, zhotovenie-tradičné</t>
  </si>
  <si>
    <t xml:space="preserve">m2</t>
  </si>
  <si>
    <t xml:space="preserve">1823412283</t>
  </si>
  <si>
    <t xml:space="preserve">0,2*2*(11,4+11+11,4+11)</t>
  </si>
  <si>
    <t xml:space="preserve">10</t>
  </si>
  <si>
    <t xml:space="preserve">274351218.S</t>
  </si>
  <si>
    <t xml:space="preserve">Debnenie stien základových pásov, odstránenie-tradičné</t>
  </si>
  <si>
    <t xml:space="preserve">-421528010</t>
  </si>
  <si>
    <t xml:space="preserve">11</t>
  </si>
  <si>
    <t xml:space="preserve">274361821.S</t>
  </si>
  <si>
    <t xml:space="preserve">Výstuž základových pásov z ocele B500 (10505)</t>
  </si>
  <si>
    <t xml:space="preserve">t</t>
  </si>
  <si>
    <t xml:space="preserve">-155637445</t>
  </si>
  <si>
    <t xml:space="preserve">0,6*1*(11,4+11+11,4+11)*50/1000</t>
  </si>
  <si>
    <t xml:space="preserve">12</t>
  </si>
  <si>
    <t xml:space="preserve">275321411.S</t>
  </si>
  <si>
    <t xml:space="preserve">Betón základových pätiek, železový (bez výstuže), tr. C 25/30</t>
  </si>
  <si>
    <t xml:space="preserve">-17057123</t>
  </si>
  <si>
    <t xml:space="preserve">0,6*0,6*1</t>
  </si>
  <si>
    <t xml:space="preserve">13</t>
  </si>
  <si>
    <t xml:space="preserve">275361821.S</t>
  </si>
  <si>
    <t xml:space="preserve">Výstuž základových pätiek z ocele B500 (10505)</t>
  </si>
  <si>
    <t xml:space="preserve">-143230165</t>
  </si>
  <si>
    <t xml:space="preserve">0,6*0,6*1*50/1000</t>
  </si>
  <si>
    <t xml:space="preserve">Zvislé a kompletné konštrukcie</t>
  </si>
  <si>
    <t xml:space="preserve">14</t>
  </si>
  <si>
    <t xml:space="preserve">311234560</t>
  </si>
  <si>
    <t xml:space="preserve">Murivo nosné (m3) z tehál pálených POROTHERM 30 Profi P 12 brúsených na pero a drážku, na maltu POROTHERM Profi (300x250x249)</t>
  </si>
  <si>
    <t xml:space="preserve">-456877996</t>
  </si>
  <si>
    <t xml:space="preserve">4,4*0,3*(12+12+11+11)</t>
  </si>
  <si>
    <t xml:space="preserve">-2*0,3*3,8*4</t>
  </si>
  <si>
    <t xml:space="preserve">-1*0,3*1*2</t>
  </si>
  <si>
    <t xml:space="preserve">-0,81-3,3</t>
  </si>
  <si>
    <t xml:space="preserve">47,3</t>
  </si>
  <si>
    <t xml:space="preserve">17</t>
  </si>
  <si>
    <t xml:space="preserve">317321411.S</t>
  </si>
  <si>
    <t xml:space="preserve">Betón prekladov železový (bez výstuže) tr. C 25/30</t>
  </si>
  <si>
    <t xml:space="preserve">443166172</t>
  </si>
  <si>
    <t xml:space="preserve">0,3*0,3*9</t>
  </si>
  <si>
    <t xml:space="preserve">22</t>
  </si>
  <si>
    <t xml:space="preserve">317361821.S</t>
  </si>
  <si>
    <t xml:space="preserve">Výstuž prekladov z ocele B500 (10505)</t>
  </si>
  <si>
    <t xml:space="preserve">-181947782</t>
  </si>
  <si>
    <t xml:space="preserve">0,3*0,3*9*140/1000</t>
  </si>
  <si>
    <t xml:space="preserve">23</t>
  </si>
  <si>
    <t xml:space="preserve">331321410.S</t>
  </si>
  <si>
    <t xml:space="preserve">Betón stĺpov a pilierov hranatých, ťahadiel, rámových stojok, vzpier, železový (bez výstuže) tr. C 25/30</t>
  </si>
  <si>
    <t xml:space="preserve">1652986817</t>
  </si>
  <si>
    <t xml:space="preserve">0,3*0,3*1</t>
  </si>
  <si>
    <t xml:space="preserve">26</t>
  </si>
  <si>
    <t xml:space="preserve">331361821.S</t>
  </si>
  <si>
    <t xml:space="preserve">Výstuž stĺpov, pilierov, stojok hranatých z bet. ocele B500 (10505)</t>
  </si>
  <si>
    <t xml:space="preserve">-1191936507</t>
  </si>
  <si>
    <t xml:space="preserve">0,09*100/1000</t>
  </si>
  <si>
    <t xml:space="preserve">Vodorovné konštrukcie</t>
  </si>
  <si>
    <t xml:space="preserve">27</t>
  </si>
  <si>
    <t xml:space="preserve">417321515.S</t>
  </si>
  <si>
    <t xml:space="preserve">Betón stužujúcich pásov a vencov železový tr. C 25/30</t>
  </si>
  <si>
    <t xml:space="preserve">1923905726</t>
  </si>
  <si>
    <t xml:space="preserve">0,3*0,25*(11,4+11,4+11+11)</t>
  </si>
  <si>
    <t xml:space="preserve">30</t>
  </si>
  <si>
    <t xml:space="preserve">417361821.S</t>
  </si>
  <si>
    <t xml:space="preserve">Výstuž stužujúcich pásov a vencov z betonárskej ocele B500 (10505)</t>
  </si>
  <si>
    <t xml:space="preserve">1170495670</t>
  </si>
  <si>
    <t xml:space="preserve">0,3*0,25*(11,4+11,4+11+11)*140/1000</t>
  </si>
  <si>
    <t xml:space="preserve">32</t>
  </si>
  <si>
    <t xml:space="preserve">M</t>
  </si>
  <si>
    <t xml:space="preserve">PX104030</t>
  </si>
  <si>
    <t xml:space="preserve">Austrotherm XPS TOP P GK hr. 30 mm, pre železobetónové preklady a prievlaky, obvodové múry a vence, pivničné steny a plochy soklov</t>
  </si>
  <si>
    <t xml:space="preserve">-1711995554</t>
  </si>
  <si>
    <t xml:space="preserve">16,5*1,05 'Prepočítané koeficientom množstva</t>
  </si>
  <si>
    <t xml:space="preserve">Úpravy povrchov, podlahy, osadenie</t>
  </si>
  <si>
    <t xml:space="preserve">35</t>
  </si>
  <si>
    <t xml:space="preserve">622464231</t>
  </si>
  <si>
    <t xml:space="preserve">Vonkajšia omietka stien tenkovrstvová silikónová,  škrabaná, hr. 1,5 mm</t>
  </si>
  <si>
    <t xml:space="preserve">-664300806</t>
  </si>
  <si>
    <t xml:space="preserve">4,4*(12+12+11+11)</t>
  </si>
  <si>
    <t xml:space="preserve">-2*3,8*4</t>
  </si>
  <si>
    <t xml:space="preserve">-1*1*2</t>
  </si>
  <si>
    <t xml:space="preserve">36</t>
  </si>
  <si>
    <t xml:space="preserve">622491402</t>
  </si>
  <si>
    <t xml:space="preserve">Fasádny náter silikónový BAUMIT SilikonColor, dvojnásobný</t>
  </si>
  <si>
    <t xml:space="preserve">602900167</t>
  </si>
  <si>
    <t xml:space="preserve">217,3+18,4</t>
  </si>
  <si>
    <t xml:space="preserve">37</t>
  </si>
  <si>
    <t xml:space="preserve">631325711.S</t>
  </si>
  <si>
    <t xml:space="preserve">Mazanina z betónu vystužená oceľovými vláknami tr.C25/30 hr. nad 120 do 240 mm</t>
  </si>
  <si>
    <t xml:space="preserve">519588332</t>
  </si>
  <si>
    <t xml:space="preserve">12*11*0,15</t>
  </si>
  <si>
    <t xml:space="preserve">39</t>
  </si>
  <si>
    <t xml:space="preserve">553310011100.S</t>
  </si>
  <si>
    <t xml:space="preserve">Zárubňa oceľová pre sadrokartónové priečky hr. 100 mm, šxv 700x1970</t>
  </si>
  <si>
    <t xml:space="preserve">ks</t>
  </si>
  <si>
    <t xml:space="preserve">1714598118</t>
  </si>
  <si>
    <t xml:space="preserve">Ostatné konštrukcie a práce-búranie</t>
  </si>
  <si>
    <t xml:space="preserve">41</t>
  </si>
  <si>
    <t xml:space="preserve">979081111.S</t>
  </si>
  <si>
    <t xml:space="preserve">Odvoz sutiny a vybúraných hmôt na skládku do 1 km</t>
  </si>
  <si>
    <t xml:space="preserve">958309360</t>
  </si>
  <si>
    <t xml:space="preserve">42</t>
  </si>
  <si>
    <t xml:space="preserve">979081121.S</t>
  </si>
  <si>
    <t xml:space="preserve">Odvoz sutiny a vybúraných hmôt na skládku za každý ďalší 1 km</t>
  </si>
  <si>
    <t xml:space="preserve">-2087776931</t>
  </si>
  <si>
    <t xml:space="preserve">165,495*14 'Prepočítané koeficientom množstva</t>
  </si>
  <si>
    <t xml:space="preserve">43</t>
  </si>
  <si>
    <t xml:space="preserve">979082111.S</t>
  </si>
  <si>
    <t xml:space="preserve">Vnútrostavenisková doprava sutiny a vybúraných hmôt do 10 m</t>
  </si>
  <si>
    <t xml:space="preserve">492231372</t>
  </si>
  <si>
    <t xml:space="preserve">44</t>
  </si>
  <si>
    <t xml:space="preserve">979089612.S</t>
  </si>
  <si>
    <t xml:space="preserve">Poplatok za skladovanie - iné odpady zo stavieb a demolácií (17 09), ostatné</t>
  </si>
  <si>
    <t xml:space="preserve">188731967</t>
  </si>
  <si>
    <t xml:space="preserve">45</t>
  </si>
  <si>
    <t xml:space="preserve">981012316.S</t>
  </si>
  <si>
    <t xml:space="preserve">Demolácia budov iným spôsobom z tehál, kameňa s podielom konštrukcií do 35%,  -0,65000t</t>
  </si>
  <si>
    <t xml:space="preserve">1092555839</t>
  </si>
  <si>
    <t xml:space="preserve">6*7*5,75</t>
  </si>
  <si>
    <t xml:space="preserve">99</t>
  </si>
  <si>
    <t xml:space="preserve">Presun hmôt HSV</t>
  </si>
  <si>
    <t xml:space="preserve">46</t>
  </si>
  <si>
    <t xml:space="preserve">998011002.S</t>
  </si>
  <si>
    <t xml:space="preserve">Presun hmôt pre budovy (801, 803, 812), zvislá konštr. z tehál, tvárnic, z kovu výšky do 12 m</t>
  </si>
  <si>
    <t xml:space="preserve">-1064681478</t>
  </si>
  <si>
    <t xml:space="preserve">PSV</t>
  </si>
  <si>
    <t xml:space="preserve">Práce a dodávky PSV</t>
  </si>
  <si>
    <t xml:space="preserve">711</t>
  </si>
  <si>
    <t xml:space="preserve">Izolácie proti vode a vlhkosti</t>
  </si>
  <si>
    <t xml:space="preserve">47</t>
  </si>
  <si>
    <t xml:space="preserve">247710007700.S</t>
  </si>
  <si>
    <t xml:space="preserve">Pás tesniaci š. 120 mm, na utesnenie rohových a spojovacích škár pri aplikácii hydroizolácií</t>
  </si>
  <si>
    <t xml:space="preserve">m</t>
  </si>
  <si>
    <t xml:space="preserve">16</t>
  </si>
  <si>
    <t xml:space="preserve">2071082447</t>
  </si>
  <si>
    <t xml:space="preserve">0,3*(24+22)</t>
  </si>
  <si>
    <t xml:space="preserve">49</t>
  </si>
  <si>
    <t xml:space="preserve">628320000100</t>
  </si>
  <si>
    <t xml:space="preserve">Pás asfaltový GLASBIT G 200 S 40 pre spodné vrstvy hydroizolačných systémov, ICOPAL</t>
  </si>
  <si>
    <t xml:space="preserve">-1831842738</t>
  </si>
  <si>
    <t xml:space="preserve">13,8*1,15 'Prepočítané koeficientom množstva</t>
  </si>
  <si>
    <t xml:space="preserve">3,5*1,2</t>
  </si>
  <si>
    <t xml:space="preserve">51</t>
  </si>
  <si>
    <t xml:space="preserve">245660000550.S</t>
  </si>
  <si>
    <t xml:space="preserve">Náter hydroizolačný tekutá vodonepriepustná membrána na báze živice</t>
  </si>
  <si>
    <t xml:space="preserve">kg</t>
  </si>
  <si>
    <t xml:space="preserve">1366392180</t>
  </si>
  <si>
    <t xml:space="preserve">4,2*1,35 'Prepočítané koeficientom množstva</t>
  </si>
  <si>
    <t xml:space="preserve">0,5*(2,4+7)</t>
  </si>
  <si>
    <t xml:space="preserve">53</t>
  </si>
  <si>
    <t xml:space="preserve">1151226416</t>
  </si>
  <si>
    <t xml:space="preserve">4,7*1,35 'Prepočítané koeficientom množstva</t>
  </si>
  <si>
    <t xml:space="preserve">55</t>
  </si>
  <si>
    <t xml:space="preserve">283230003400.S</t>
  </si>
  <si>
    <t xml:space="preserve">Hydroizolačná HDPE fólia hr. 0,75 - 1,5 mm, izolácia proti vlhkosti, ropným produktom, kyselinám, protiradónová</t>
  </si>
  <si>
    <t xml:space="preserve">179889462</t>
  </si>
  <si>
    <t xml:space="preserve">132*1,15 'Prepočítané koeficientom množstva</t>
  </si>
  <si>
    <t xml:space="preserve">57</t>
  </si>
  <si>
    <t xml:space="preserve">693110004500.S</t>
  </si>
  <si>
    <t xml:space="preserve">Geotextília polypropylénová netkaná 300 g/m2</t>
  </si>
  <si>
    <t xml:space="preserve">-2001684682</t>
  </si>
  <si>
    <t xml:space="preserve">59</t>
  </si>
  <si>
    <t xml:space="preserve">-1287587217</t>
  </si>
  <si>
    <t xml:space="preserve">722</t>
  </si>
  <si>
    <t xml:space="preserve">Zdravotechnika - vnútorný vodovod</t>
  </si>
  <si>
    <t xml:space="preserve">62</t>
  </si>
  <si>
    <t xml:space="preserve">449170000900.S</t>
  </si>
  <si>
    <t xml:space="preserve">Prenosný hasiaci prístroj práškový P6Če 6 kg, 21A</t>
  </si>
  <si>
    <t xml:space="preserve">476499659</t>
  </si>
  <si>
    <t xml:space="preserve">762</t>
  </si>
  <si>
    <t xml:space="preserve">Konštrukcie tesárske</t>
  </si>
  <si>
    <t xml:space="preserve">64</t>
  </si>
  <si>
    <t xml:space="preserve">605470000700.S</t>
  </si>
  <si>
    <t xml:space="preserve">Hranoly drevené zo smreku,  štvorstranne hobľované, sušené 14±2%, s opracovanými spojmi, </t>
  </si>
  <si>
    <t xml:space="preserve">256</t>
  </si>
  <si>
    <t xml:space="preserve">-1488546010</t>
  </si>
  <si>
    <t xml:space="preserve">"K1"</t>
  </si>
  <si>
    <t xml:space="preserve">14*7,5*2*0,1*0,18</t>
  </si>
  <si>
    <t xml:space="preserve">"P1"</t>
  </si>
  <si>
    <t xml:space="preserve">12*4*0,16*0,6</t>
  </si>
  <si>
    <t xml:space="preserve">"V1"</t>
  </si>
  <si>
    <t xml:space="preserve">12*30,16*0,16</t>
  </si>
  <si>
    <t xml:space="preserve">"KI1"</t>
  </si>
  <si>
    <t xml:space="preserve">14*5,275*0,04*0,16</t>
  </si>
  <si>
    <t xml:space="preserve">"S1"</t>
  </si>
  <si>
    <t xml:space="preserve">2,8*6*0,15*0,15</t>
  </si>
  <si>
    <t xml:space="preserve">"N1,N2"</t>
  </si>
  <si>
    <t xml:space="preserve">11*11,4*0,1*0,24</t>
  </si>
  <si>
    <t xml:space="preserve">17*3,8*0,1*0,24</t>
  </si>
  <si>
    <t xml:space="preserve">3*2,475*0,1*0,24</t>
  </si>
  <si>
    <t xml:space="preserve">71,884*1,1 'Prepočítané koeficientom množstva</t>
  </si>
  <si>
    <t xml:space="preserve">66</t>
  </si>
  <si>
    <t xml:space="preserve">605110006900.S</t>
  </si>
  <si>
    <t xml:space="preserve">Dosky a fošne z borovice neopracované neomietané akosť A hr. 38-50 mm, š. 170-240 mm</t>
  </si>
  <si>
    <t xml:space="preserve">-1308847116</t>
  </si>
  <si>
    <t xml:space="preserve">168*0,0264 'Prepočítané koeficientom množstva</t>
  </si>
  <si>
    <t xml:space="preserve">68</t>
  </si>
  <si>
    <t xml:space="preserve">605120002800.S</t>
  </si>
  <si>
    <t xml:space="preserve">Hranoly z mäkkého reziva neopracované nehranené akosť II, prierez 25-100 cm2</t>
  </si>
  <si>
    <t xml:space="preserve">-1398829215</t>
  </si>
  <si>
    <t xml:space="preserve">408*0,0066 'Prepočítané koeficientom množstva</t>
  </si>
  <si>
    <t xml:space="preserve">69</t>
  </si>
  <si>
    <t xml:space="preserve">762395000.S</t>
  </si>
  <si>
    <t xml:space="preserve">Spojovacie prostriedky pre viazané konštrukcie krovov, debnenie a laťovanie, nadstrešné konštr., spádové kliny - svorky, dosky, klince, pásová oceľ, vruty</t>
  </si>
  <si>
    <t xml:space="preserve">-145735708</t>
  </si>
  <si>
    <t xml:space="preserve">79,072+4,435+2,693</t>
  </si>
  <si>
    <t xml:space="preserve">71</t>
  </si>
  <si>
    <t xml:space="preserve">591510001100.S</t>
  </si>
  <si>
    <t xml:space="preserve">Cementotriesková doska hr. 12 mm, s hladkým cementovo šedým povrchom</t>
  </si>
  <si>
    <t xml:space="preserve">825794106</t>
  </si>
  <si>
    <t xml:space="preserve">18,4*1,04 'Prepočítané koeficientom množstva</t>
  </si>
  <si>
    <t xml:space="preserve">73</t>
  </si>
  <si>
    <t xml:space="preserve">6054100003030.S</t>
  </si>
  <si>
    <t xml:space="preserve">Rezivo stavebné zo smreku - fošne hr. 50 mm, š. 100-250 mm, dĺ. 4000 - 6000 mm</t>
  </si>
  <si>
    <t xml:space="preserve">-1597809592</t>
  </si>
  <si>
    <t xml:space="preserve">117,466*0,05</t>
  </si>
  <si>
    <t xml:space="preserve">763</t>
  </si>
  <si>
    <t xml:space="preserve">Konštrukcie - drevostavby</t>
  </si>
  <si>
    <t xml:space="preserve">75</t>
  </si>
  <si>
    <t xml:space="preserve">763111133</t>
  </si>
  <si>
    <t xml:space="preserve">Priečka SDK KNAUF W111 hr. 125 mm, jednoduchá kca CW 100, UW 100, dosky 1x GKBI hr. 12,5 mm s TI 100 mm</t>
  </si>
  <si>
    <t xml:space="preserve">672410185</t>
  </si>
  <si>
    <t xml:space="preserve">4,4*(3,5+1,2)</t>
  </si>
  <si>
    <t xml:space="preserve">-0,7*1,97</t>
  </si>
  <si>
    <t xml:space="preserve">76</t>
  </si>
  <si>
    <t xml:space="preserve">763120011</t>
  </si>
  <si>
    <t xml:space="preserve">Sadrokartónová inštalačná predstena RIGIPS pre sanitárne zariadenia, dvojité opláštenie, doska RBI 2x12,5 mm</t>
  </si>
  <si>
    <t xml:space="preserve">-1590494427</t>
  </si>
  <si>
    <t xml:space="preserve">77</t>
  </si>
  <si>
    <t xml:space="preserve">763138212</t>
  </si>
  <si>
    <t xml:space="preserve">Podhľad SDK Rigips RBI 12.5 mm závesný, jednoúrovňová oceľová podkonštrukcia CD</t>
  </si>
  <si>
    <t xml:space="preserve">-915344292</t>
  </si>
  <si>
    <t xml:space="preserve">764</t>
  </si>
  <si>
    <t xml:space="preserve">Konštrukcie klampiarske</t>
  </si>
  <si>
    <t xml:space="preserve">78</t>
  </si>
  <si>
    <t xml:space="preserve">764352423.S</t>
  </si>
  <si>
    <t xml:space="preserve">Žľaby z pozinkovaného farbeného PZf plechu, pododkvapové polkruhové r.š. 250 mm</t>
  </si>
  <si>
    <t xml:space="preserve">31789651</t>
  </si>
  <si>
    <t xml:space="preserve">79</t>
  </si>
  <si>
    <t xml:space="preserve">764359413.S</t>
  </si>
  <si>
    <t xml:space="preserve">Kotlík kónický z pozinkovaného farbeného PZf plechu, pre rúry s priemerom od 125 do 150 mm</t>
  </si>
  <si>
    <t xml:space="preserve">923727939</t>
  </si>
  <si>
    <t xml:space="preserve">80</t>
  </si>
  <si>
    <t xml:space="preserve">764454454.S</t>
  </si>
  <si>
    <t xml:space="preserve">Zvodové rúry z pozinkovaného farbeného PZf plechu, kruhové priemer 120 mm</t>
  </si>
  <si>
    <t xml:space="preserve">1058995900</t>
  </si>
  <si>
    <t xml:space="preserve">765</t>
  </si>
  <si>
    <t xml:space="preserve">Konštrukcie - krytiny tvrdé</t>
  </si>
  <si>
    <t xml:space="preserve">82</t>
  </si>
  <si>
    <t xml:space="preserve">765310040.S</t>
  </si>
  <si>
    <t xml:space="preserve">Keramická krytina hladká, jednoduchých striech, sklon od 35° do 60°</t>
  </si>
  <si>
    <t xml:space="preserve">-1908015777</t>
  </si>
  <si>
    <t xml:space="preserve">170</t>
  </si>
  <si>
    <t xml:space="preserve">83</t>
  </si>
  <si>
    <t xml:space="preserve">765901121</t>
  </si>
  <si>
    <t xml:space="preserve">Strešná fólia JUTA DTB 150, na plné debnenie</t>
  </si>
  <si>
    <t xml:space="preserve">928649638</t>
  </si>
  <si>
    <t xml:space="preserve">766</t>
  </si>
  <si>
    <t xml:space="preserve">Konštrukcie stolárske</t>
  </si>
  <si>
    <t xml:space="preserve">86</t>
  </si>
  <si>
    <t xml:space="preserve">6116100022200</t>
  </si>
  <si>
    <t xml:space="preserve">Dvere vnútorné jednokrídlové, šírka 600-900 mm, výplň DTD doska, povrch fólia M10, plné, </t>
  </si>
  <si>
    <t xml:space="preserve">-1236958166</t>
  </si>
  <si>
    <t xml:space="preserve">767</t>
  </si>
  <si>
    <t xml:space="preserve">Konštrukcie doplnkové kovové</t>
  </si>
  <si>
    <t xml:space="preserve">88</t>
  </si>
  <si>
    <t xml:space="preserve">767-1</t>
  </si>
  <si>
    <t xml:space="preserve">D+M Brána garážová  na el. pohon </t>
  </si>
  <si>
    <t xml:space="preserve">kus</t>
  </si>
  <si>
    <t xml:space="preserve">-1927981</t>
  </si>
  <si>
    <t xml:space="preserve">89</t>
  </si>
  <si>
    <t xml:space="preserve">767-2</t>
  </si>
  <si>
    <t xml:space="preserve">D+M dvere 1000x2000mm</t>
  </si>
  <si>
    <t xml:space="preserve">210403878</t>
  </si>
  <si>
    <t xml:space="preserve">771</t>
  </si>
  <si>
    <t xml:space="preserve">Podlahy z dlaždíc</t>
  </si>
  <si>
    <t xml:space="preserve">91</t>
  </si>
  <si>
    <t xml:space="preserve">597740001910.S</t>
  </si>
  <si>
    <t xml:space="preserve">Dlaždice keramické, lxvxhr 298x298x9 mm,</t>
  </si>
  <si>
    <t xml:space="preserve">-235225028</t>
  </si>
  <si>
    <t xml:space="preserve">4,2*1,02 'Prepočítané koeficientom množstva</t>
  </si>
  <si>
    <t xml:space="preserve">781</t>
  </si>
  <si>
    <t xml:space="preserve">Obklady</t>
  </si>
  <si>
    <t xml:space="preserve">94</t>
  </si>
  <si>
    <t xml:space="preserve">59764000221600</t>
  </si>
  <si>
    <t xml:space="preserve">Obkladačky keramické 300x300mm</t>
  </si>
  <si>
    <t xml:space="preserve">1116754529</t>
  </si>
  <si>
    <t xml:space="preserve">17,421*1,02 'Prepočítané koeficientom množstva</t>
  </si>
  <si>
    <t xml:space="preserve">783</t>
  </si>
  <si>
    <t xml:space="preserve">Nátery</t>
  </si>
  <si>
    <t xml:space="preserve">96</t>
  </si>
  <si>
    <t xml:space="preserve">783992000.S</t>
  </si>
  <si>
    <t xml:space="preserve">Nátery ostatné bezpečnostnými farbami šrafovaním</t>
  </si>
  <si>
    <t xml:space="preserve">196763337</t>
  </si>
  <si>
    <t xml:space="preserve">4*0,3*1</t>
  </si>
  <si>
    <t xml:space="preserve">Práce a dodávky M</t>
  </si>
  <si>
    <t xml:space="preserve">43-M</t>
  </si>
  <si>
    <t xml:space="preserve">Montáž oceľových konštrukcií</t>
  </si>
  <si>
    <t xml:space="preserve">100</t>
  </si>
  <si>
    <t xml:space="preserve">134870001150.1</t>
  </si>
  <si>
    <t xml:space="preserve">Oceľový nosník HEB 200, z valcovanej ocele S235JR</t>
  </si>
  <si>
    <t xml:space="preserve">128</t>
  </si>
  <si>
    <t xml:space="preserve">897165200</t>
  </si>
  <si>
    <t xml:space="preserve">"HEB 200"</t>
  </si>
  <si>
    <t xml:space="preserve">4*61,3</t>
  </si>
  <si>
    <t xml:space="preserve">245,2*0,001 'Prepočítané koeficientom množstva</t>
  </si>
  <si>
    <t xml:space="preserve">101</t>
  </si>
  <si>
    <t xml:space="preserve">134830000600.S</t>
  </si>
  <si>
    <t xml:space="preserve">Tyč oceľová prierezu IPE 270 mm, ozn. 11 373, podľa EN ISO S235JRG1</t>
  </si>
  <si>
    <t xml:space="preserve">-1272770189</t>
  </si>
  <si>
    <t xml:space="preserve">"IPE270"</t>
  </si>
  <si>
    <t xml:space="preserve">7,05*3*36,1</t>
  </si>
  <si>
    <t xml:space="preserve">5,35*36,1</t>
  </si>
  <si>
    <t xml:space="preserve">5,2*36,1</t>
  </si>
  <si>
    <t xml:space="preserve">3,65*36,1</t>
  </si>
  <si>
    <t xml:space="preserve">Medzisúčet</t>
  </si>
  <si>
    <t xml:space="preserve">1276,135*0,1</t>
  </si>
  <si>
    <t xml:space="preserve">1403,749*0,001 'Prepočítané koeficientom množstva</t>
  </si>
  <si>
    <t xml:space="preserve">HZS</t>
  </si>
  <si>
    <t xml:space="preserve">Hodinové zúčtovacie sadzby</t>
  </si>
  <si>
    <t xml:space="preserve">102</t>
  </si>
  <si>
    <t xml:space="preserve">HZS000112.S</t>
  </si>
  <si>
    <t xml:space="preserve">Činnosť stavbyvedúceho</t>
  </si>
  <si>
    <t xml:space="preserve">hod</t>
  </si>
  <si>
    <t xml:space="preserve">512</t>
  </si>
  <si>
    <t xml:space="preserve">-940993409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</si>
</sst>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.00"/>
    <numFmt numFmtId="166" formatCode="#,##0.00%"/>
    <numFmt numFmtId="167" formatCode="General"/>
    <numFmt numFmtId="168" formatCode="dd\.mm\.yyyy"/>
    <numFmt numFmtId="169" formatCode="#,##0.00000"/>
    <numFmt numFmtId="170" formatCode="@"/>
    <numFmt numFmtId="171" formatCode="#,##0.000"/>
  </numFmts>
  <fonts count="42">
    <font>
      <sz val="8"/>
      <name val="Arial CE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8"/>
      <color rgb="FFFFFFFF"/>
      <name val="Arial CE"/>
      <family val="0"/>
      <charset val="1"/>
    </font>
    <font>
      <sz val="8"/>
      <color rgb="FF3366FF"/>
      <name val="Arial CE"/>
      <family val="0"/>
      <charset val="1"/>
    </font>
    <font>
      <b val="true"/>
      <sz val="14"/>
      <name val="Arial CE"/>
      <family val="0"/>
      <charset val="1"/>
    </font>
    <font>
      <sz val="10"/>
      <color rgb="FF969696"/>
      <name val="Arial CE"/>
      <family val="0"/>
      <charset val="1"/>
    </font>
    <font>
      <sz val="10"/>
      <name val="Arial CE"/>
      <family val="0"/>
      <charset val="1"/>
    </font>
    <font>
      <b val="true"/>
      <sz val="11"/>
      <name val="Arial CE"/>
      <family val="0"/>
      <charset val="1"/>
    </font>
    <font>
      <sz val="10"/>
      <color rgb="FF464646"/>
      <name val="Arial CE"/>
      <family val="0"/>
      <charset val="1"/>
    </font>
    <font>
      <b val="true"/>
      <sz val="10"/>
      <name val="Arial CE"/>
      <family val="0"/>
      <charset val="1"/>
    </font>
    <font>
      <b val="true"/>
      <sz val="10"/>
      <color rgb="FF969696"/>
      <name val="Arial CE"/>
      <family val="0"/>
      <charset val="1"/>
    </font>
    <font>
      <b val="true"/>
      <sz val="12"/>
      <name val="Arial CE"/>
      <family val="0"/>
      <charset val="1"/>
    </font>
    <font>
      <b val="true"/>
      <sz val="10"/>
      <color rgb="FF464646"/>
      <name val="Arial CE"/>
      <family val="0"/>
      <charset val="1"/>
    </font>
    <font>
      <sz val="12"/>
      <color rgb="FF969696"/>
      <name val="Arial CE"/>
      <family val="0"/>
      <charset val="1"/>
    </font>
    <font>
      <sz val="9"/>
      <name val="Arial CE"/>
      <family val="0"/>
      <charset val="1"/>
    </font>
    <font>
      <sz val="9"/>
      <color rgb="FF969696"/>
      <name val="Arial CE"/>
      <family val="0"/>
      <charset val="1"/>
    </font>
    <font>
      <b val="true"/>
      <sz val="12"/>
      <color rgb="FF960000"/>
      <name val="Arial CE"/>
      <family val="0"/>
      <charset val="1"/>
    </font>
    <font>
      <sz val="12"/>
      <name val="Arial CE"/>
      <family val="0"/>
      <charset val="1"/>
    </font>
    <font>
      <sz val="18"/>
      <color rgb="FF0000FF"/>
      <name val="Wingdings 2"/>
      <family val="0"/>
      <charset val="1"/>
    </font>
    <font>
      <u val="single"/>
      <sz val="11"/>
      <color rgb="FF0000FF"/>
      <name val="Calibri"/>
      <family val="0"/>
      <charset val="1"/>
    </font>
    <font>
      <sz val="11"/>
      <name val="Arial CE"/>
      <family val="0"/>
      <charset val="1"/>
    </font>
    <font>
      <b val="true"/>
      <sz val="11"/>
      <color rgb="FF003366"/>
      <name val="Arial CE"/>
      <family val="0"/>
      <charset val="1"/>
    </font>
    <font>
      <sz val="11"/>
      <color rgb="FF003366"/>
      <name val="Arial CE"/>
      <family val="0"/>
      <charset val="1"/>
    </font>
    <font>
      <sz val="11"/>
      <color rgb="FF969696"/>
      <name val="Arial CE"/>
      <family val="0"/>
      <charset val="1"/>
    </font>
    <font>
      <sz val="10"/>
      <color rgb="FF3366FF"/>
      <name val="Arial CE"/>
      <family val="0"/>
      <charset val="1"/>
    </font>
    <font>
      <sz val="8"/>
      <color rgb="FF969696"/>
      <name val="Arial CE"/>
      <family val="0"/>
      <charset val="1"/>
    </font>
    <font>
      <b val="true"/>
      <sz val="12"/>
      <color rgb="FF800000"/>
      <name val="Arial CE"/>
      <family val="0"/>
      <charset val="1"/>
    </font>
    <font>
      <sz val="12"/>
      <color rgb="FF003366"/>
      <name val="Arial CE"/>
      <family val="0"/>
      <charset val="1"/>
    </font>
    <font>
      <sz val="10"/>
      <color rgb="FF003366"/>
      <name val="Arial CE"/>
      <family val="0"/>
      <charset val="1"/>
    </font>
    <font>
      <sz val="8"/>
      <color rgb="FF960000"/>
      <name val="Arial CE"/>
      <family val="0"/>
      <charset val="1"/>
    </font>
    <font>
      <b val="true"/>
      <sz val="8"/>
      <name val="Arial CE"/>
      <family val="0"/>
      <charset val="1"/>
    </font>
    <font>
      <sz val="8"/>
      <color rgb="FF003366"/>
      <name val="Arial CE"/>
      <family val="0"/>
      <charset val="1"/>
    </font>
    <font>
      <sz val="8"/>
      <color rgb="FF505050"/>
      <name val="Arial CE"/>
      <family val="0"/>
      <charset val="1"/>
    </font>
    <font>
      <sz val="7"/>
      <color rgb="FF969696"/>
      <name val="Arial CE"/>
      <family val="0"/>
      <charset val="1"/>
    </font>
    <font>
      <sz val="8"/>
      <color rgb="FFFF0000"/>
      <name val="Arial CE"/>
      <family val="0"/>
      <charset val="1"/>
    </font>
    <font>
      <sz val="9"/>
      <name val="Arial CE"/>
      <family val="0"/>
      <charset val="238"/>
    </font>
    <font>
      <i val="true"/>
      <sz val="9"/>
      <color rgb="FF0000FF"/>
      <name val="Arial CE"/>
      <family val="0"/>
      <charset val="1"/>
    </font>
    <font>
      <i val="true"/>
      <sz val="8"/>
      <color rgb="FF0000FF"/>
      <name val="Arial CE"/>
      <family val="0"/>
      <charset val="1"/>
    </font>
    <font>
      <sz val="8"/>
      <color rgb="FF800080"/>
      <name val="Arial CE"/>
      <family val="0"/>
      <charset val="1"/>
    </font>
    <font>
      <sz val="8"/>
      <color rgb="FF0000A8"/>
      <name val="Arial CE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BEBEBE"/>
      </patternFill>
    </fill>
    <fill>
      <patternFill patternType="solid">
        <fgColor rgb="FFBEBEBE"/>
        <bgColor rgb="FFC0C0C0"/>
      </patternFill>
    </fill>
    <fill>
      <patternFill patternType="solid">
        <fgColor rgb="FFD2D2D2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hair">
        <color rgb="FF969696"/>
      </left>
      <right/>
      <top style="hair">
        <color rgb="FF969696"/>
      </top>
      <bottom/>
      <diagonal/>
    </border>
    <border diagonalUp="false" diagonalDown="false">
      <left/>
      <right/>
      <top style="hair">
        <color rgb="FF969696"/>
      </top>
      <bottom/>
      <diagonal/>
    </border>
    <border diagonalUp="false" diagonalDown="false">
      <left/>
      <right style="hair">
        <color rgb="FF969696"/>
      </right>
      <top style="hair">
        <color rgb="FF969696"/>
      </top>
      <bottom/>
      <diagonal/>
    </border>
    <border diagonalUp="false" diagonalDown="false">
      <left/>
      <right style="hair">
        <color rgb="FF969696"/>
      </right>
      <top/>
      <bottom/>
      <diagonal/>
    </border>
    <border diagonalUp="false" diagonalDown="false">
      <left style="hair">
        <color rgb="FF969696"/>
      </left>
      <right/>
      <top style="hair">
        <color rgb="FF969696"/>
      </top>
      <bottom style="hair">
        <color rgb="FF969696"/>
      </bottom>
      <diagonal/>
    </border>
    <border diagonalUp="false" diagonalDown="false">
      <left/>
      <right/>
      <top style="hair">
        <color rgb="FF969696"/>
      </top>
      <bottom style="hair">
        <color rgb="FF969696"/>
      </bottom>
      <diagonal/>
    </border>
    <border diagonalUp="false" diagonalDown="false">
      <left/>
      <right style="hair">
        <color rgb="FF969696"/>
      </right>
      <top style="hair">
        <color rgb="FF969696"/>
      </top>
      <bottom style="hair">
        <color rgb="FF969696"/>
      </bottom>
      <diagonal/>
    </border>
    <border diagonalUp="false" diagonalDown="false">
      <left style="hair">
        <color rgb="FF969696"/>
      </left>
      <right/>
      <top/>
      <bottom/>
      <diagonal/>
    </border>
    <border diagonalUp="false" diagonalDown="false">
      <left style="hair">
        <color rgb="FF969696"/>
      </left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/>
      <right style="hair">
        <color rgb="FF969696"/>
      </right>
      <top/>
      <bottom style="hair">
        <color rgb="FF969696"/>
      </bottom>
      <diagonal/>
    </border>
    <border diagonalUp="false" diagonalDown="false">
      <left/>
      <right style="thin"/>
      <top/>
      <bottom/>
      <diagonal/>
    </border>
    <border diagonalUp="false" diagonalDown="false"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3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3" fillId="3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8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5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5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25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5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4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8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3" fillId="4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4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4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6" fillId="4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6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9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3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8" fillId="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4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4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9" fontId="31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31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3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3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2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3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33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33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3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3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6" fillId="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6" fillId="0" borderId="2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6" fillId="0" borderId="2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6" fillId="0" borderId="2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1" fontId="16" fillId="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6" fillId="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7" fillId="0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7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71" fontId="3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71" fontId="3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8" fillId="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38" fillId="0" borderId="2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38" fillId="0" borderId="2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38" fillId="0" borderId="2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1" fontId="38" fillId="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38" fillId="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39" fillId="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39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0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1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71" fontId="4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2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7" fillId="0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7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A8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2D2D2"/>
      <rgbColor rgb="FF000080"/>
      <rgbColor rgb="FFFF00FF"/>
      <rgbColor rgb="FFFFFF00"/>
      <rgbColor rgb="FF00FFFF"/>
      <rgbColor rgb="FF800080"/>
      <rgbColor rgb="FF960000"/>
      <rgbColor rgb="FF008080"/>
      <rgbColor rgb="FF0000FF"/>
      <rgbColor rgb="FF00CCFF"/>
      <rgbColor rgb="FFCCFFFF"/>
      <rgbColor rgb="FFCCFFCC"/>
      <rgbColor rgb="FFFFFF99"/>
      <rgbColor rgb="FFBEBEB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0505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6464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CM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K26" activeCellId="0" sqref="AK26"/>
    </sheetView>
  </sheetViews>
  <sheetFormatPr defaultColWidth="8.5078125"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69"/>
    <col collapsed="false" customWidth="true" hidden="false" outlineLevel="0" max="3" min="3" style="0" width="4.16"/>
    <col collapsed="false" customWidth="true" hidden="false" outlineLevel="0" max="33" min="4" style="0" width="2.66"/>
    <col collapsed="false" customWidth="true" hidden="false" outlineLevel="0" max="34" min="34" style="0" width="3.34"/>
    <col collapsed="false" customWidth="true" hidden="false" outlineLevel="0" max="35" min="35" style="0" width="31.66"/>
    <col collapsed="false" customWidth="true" hidden="false" outlineLevel="0" max="37" min="36" style="0" width="2.5"/>
    <col collapsed="false" customWidth="true" hidden="false" outlineLevel="0" max="38" min="38" style="0" width="8.34"/>
    <col collapsed="false" customWidth="true" hidden="false" outlineLevel="0" max="39" min="39" style="0" width="3.34"/>
    <col collapsed="false" customWidth="true" hidden="false" outlineLevel="0" max="40" min="40" style="0" width="13.34"/>
    <col collapsed="false" customWidth="true" hidden="false" outlineLevel="0" max="41" min="41" style="0" width="7.5"/>
    <col collapsed="false" customWidth="true" hidden="false" outlineLevel="0" max="42" min="42" style="0" width="4.16"/>
    <col collapsed="false" customWidth="true" hidden="true" outlineLevel="0" max="43" min="43" style="0" width="15.66"/>
    <col collapsed="false" customWidth="true" hidden="false" outlineLevel="0" max="44" min="44" style="0" width="13.66"/>
    <col collapsed="false" customWidth="true" hidden="true" outlineLevel="0" max="47" min="45" style="0" width="25.83"/>
    <col collapsed="false" customWidth="true" hidden="true" outlineLevel="0" max="49" min="48" style="0" width="21.66"/>
    <col collapsed="false" customWidth="true" hidden="true" outlineLevel="0" max="51" min="50" style="0" width="25"/>
    <col collapsed="false" customWidth="true" hidden="true" outlineLevel="0" max="52" min="52" style="0" width="21.66"/>
    <col collapsed="false" customWidth="true" hidden="true" outlineLevel="0" max="53" min="53" style="0" width="19.15"/>
    <col collapsed="false" customWidth="true" hidden="true" outlineLevel="0" max="54" min="54" style="0" width="25"/>
    <col collapsed="false" customWidth="true" hidden="true" outlineLevel="0" max="55" min="55" style="0" width="21.66"/>
    <col collapsed="false" customWidth="true" hidden="true" outlineLevel="0" max="56" min="56" style="0" width="19.15"/>
    <col collapsed="false" customWidth="true" hidden="false" outlineLevel="0" max="57" min="57" style="0" width="66.5"/>
    <col collapsed="false" customWidth="true" hidden="true" outlineLevel="0" max="91" min="71" style="0" width="9.34"/>
  </cols>
  <sheetData>
    <row r="1" customFormat="false" ht="12.8" hidden="false" customHeight="false" outlineLevel="0" collapsed="false">
      <c r="A1" s="1" t="s">
        <v>0</v>
      </c>
      <c r="AZ1" s="1"/>
      <c r="BA1" s="1" t="s">
        <v>1</v>
      </c>
      <c r="BB1" s="1"/>
      <c r="BT1" s="1" t="s">
        <v>2</v>
      </c>
      <c r="BU1" s="1" t="s">
        <v>2</v>
      </c>
      <c r="BV1" s="1" t="s">
        <v>3</v>
      </c>
    </row>
    <row r="2" customFormat="false" ht="36.95" hidden="false" customHeight="true" outlineLevel="0" collapsed="false">
      <c r="AR2" s="2" t="s">
        <v>4</v>
      </c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S2" s="3" t="s">
        <v>5</v>
      </c>
      <c r="BT2" s="3" t="s">
        <v>6</v>
      </c>
    </row>
    <row r="3" customFormat="false" ht="6.95" hidden="false" customHeight="true" outlineLevel="0" collapsed="false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  <c r="BS3" s="3" t="s">
        <v>5</v>
      </c>
      <c r="BT3" s="3" t="s">
        <v>6</v>
      </c>
    </row>
    <row r="4" customFormat="false" ht="24.95" hidden="false" customHeight="true" outlineLevel="0" collapsed="false">
      <c r="B4" s="6"/>
      <c r="D4" s="7" t="s">
        <v>7</v>
      </c>
      <c r="AR4" s="6"/>
      <c r="AS4" s="8" t="s">
        <v>8</v>
      </c>
      <c r="BS4" s="3" t="s">
        <v>9</v>
      </c>
    </row>
    <row r="5" customFormat="false" ht="12" hidden="false" customHeight="true" outlineLevel="0" collapsed="false">
      <c r="B5" s="6"/>
      <c r="D5" s="9" t="s">
        <v>10</v>
      </c>
      <c r="K5" s="10" t="s">
        <v>11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R5" s="6"/>
      <c r="BS5" s="3" t="s">
        <v>5</v>
      </c>
    </row>
    <row r="6" customFormat="false" ht="36.95" hidden="false" customHeight="true" outlineLevel="0" collapsed="false">
      <c r="B6" s="6"/>
      <c r="D6" s="11" t="s">
        <v>12</v>
      </c>
      <c r="K6" s="12" t="s">
        <v>13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R6" s="6"/>
      <c r="BS6" s="3" t="s">
        <v>5</v>
      </c>
    </row>
    <row r="7" customFormat="false" ht="12" hidden="false" customHeight="true" outlineLevel="0" collapsed="false">
      <c r="B7" s="6"/>
      <c r="D7" s="13" t="s">
        <v>14</v>
      </c>
      <c r="K7" s="14"/>
      <c r="AK7" s="13" t="s">
        <v>15</v>
      </c>
      <c r="AN7" s="14"/>
      <c r="AR7" s="6"/>
      <c r="BS7" s="3" t="s">
        <v>5</v>
      </c>
    </row>
    <row r="8" customFormat="false" ht="12" hidden="false" customHeight="true" outlineLevel="0" collapsed="false">
      <c r="B8" s="6"/>
      <c r="D8" s="13" t="s">
        <v>16</v>
      </c>
      <c r="K8" s="14" t="s">
        <v>17</v>
      </c>
      <c r="AK8" s="13" t="s">
        <v>18</v>
      </c>
      <c r="AN8" s="14" t="s">
        <v>19</v>
      </c>
      <c r="AR8" s="6"/>
      <c r="BS8" s="3" t="s">
        <v>5</v>
      </c>
    </row>
    <row r="9" customFormat="false" ht="14.4" hidden="false" customHeight="true" outlineLevel="0" collapsed="false">
      <c r="B9" s="6"/>
      <c r="AR9" s="6"/>
      <c r="BS9" s="3" t="s">
        <v>5</v>
      </c>
    </row>
    <row r="10" customFormat="false" ht="12" hidden="false" customHeight="true" outlineLevel="0" collapsed="false">
      <c r="B10" s="6"/>
      <c r="D10" s="13" t="s">
        <v>20</v>
      </c>
      <c r="AK10" s="13" t="s">
        <v>21</v>
      </c>
      <c r="AN10" s="14"/>
      <c r="AR10" s="6"/>
      <c r="BS10" s="3" t="s">
        <v>5</v>
      </c>
    </row>
    <row r="11" customFormat="false" ht="18.5" hidden="false" customHeight="true" outlineLevel="0" collapsed="false">
      <c r="B11" s="6"/>
      <c r="E11" s="14" t="s">
        <v>22</v>
      </c>
      <c r="AK11" s="13" t="s">
        <v>23</v>
      </c>
      <c r="AN11" s="14"/>
      <c r="AR11" s="6"/>
      <c r="BS11" s="3" t="s">
        <v>5</v>
      </c>
    </row>
    <row r="12" customFormat="false" ht="6.95" hidden="false" customHeight="true" outlineLevel="0" collapsed="false">
      <c r="B12" s="6"/>
      <c r="AR12" s="6"/>
      <c r="BS12" s="3" t="s">
        <v>5</v>
      </c>
    </row>
    <row r="13" customFormat="false" ht="12" hidden="false" customHeight="true" outlineLevel="0" collapsed="false">
      <c r="B13" s="6"/>
      <c r="D13" s="13" t="s">
        <v>24</v>
      </c>
      <c r="AK13" s="13" t="s">
        <v>21</v>
      </c>
      <c r="AN13" s="14"/>
      <c r="AR13" s="6"/>
      <c r="BS13" s="3" t="s">
        <v>5</v>
      </c>
    </row>
    <row r="14" customFormat="false" ht="12.8" hidden="false" customHeight="false" outlineLevel="0" collapsed="false">
      <c r="B14" s="6"/>
      <c r="E14" s="14" t="s">
        <v>17</v>
      </c>
      <c r="AK14" s="13" t="s">
        <v>23</v>
      </c>
      <c r="AN14" s="14"/>
      <c r="AR14" s="6"/>
      <c r="BS14" s="3" t="s">
        <v>5</v>
      </c>
    </row>
    <row r="15" customFormat="false" ht="6.95" hidden="false" customHeight="true" outlineLevel="0" collapsed="false">
      <c r="B15" s="6"/>
      <c r="AR15" s="6"/>
      <c r="BS15" s="3" t="s">
        <v>2</v>
      </c>
    </row>
    <row r="16" customFormat="false" ht="12" hidden="false" customHeight="true" outlineLevel="0" collapsed="false">
      <c r="B16" s="6"/>
      <c r="D16" s="13" t="s">
        <v>25</v>
      </c>
      <c r="AK16" s="13" t="s">
        <v>21</v>
      </c>
      <c r="AN16" s="14"/>
      <c r="AR16" s="6"/>
      <c r="BS16" s="3" t="s">
        <v>2</v>
      </c>
    </row>
    <row r="17" customFormat="false" ht="18.5" hidden="false" customHeight="true" outlineLevel="0" collapsed="false">
      <c r="B17" s="6"/>
      <c r="E17" s="14" t="s">
        <v>26</v>
      </c>
      <c r="AK17" s="13" t="s">
        <v>23</v>
      </c>
      <c r="AN17" s="14"/>
      <c r="AR17" s="6"/>
      <c r="BS17" s="3" t="s">
        <v>27</v>
      </c>
    </row>
    <row r="18" customFormat="false" ht="6.95" hidden="false" customHeight="true" outlineLevel="0" collapsed="false">
      <c r="B18" s="6"/>
      <c r="AR18" s="6"/>
      <c r="BS18" s="3" t="s">
        <v>5</v>
      </c>
    </row>
    <row r="19" customFormat="false" ht="12" hidden="false" customHeight="true" outlineLevel="0" collapsed="false">
      <c r="B19" s="6"/>
      <c r="D19" s="13" t="s">
        <v>28</v>
      </c>
      <c r="AK19" s="13" t="s">
        <v>21</v>
      </c>
      <c r="AN19" s="14"/>
      <c r="AR19" s="6"/>
      <c r="BS19" s="3" t="s">
        <v>5</v>
      </c>
    </row>
    <row r="20" customFormat="false" ht="18.5" hidden="false" customHeight="true" outlineLevel="0" collapsed="false">
      <c r="B20" s="6"/>
      <c r="E20" s="14" t="s">
        <v>17</v>
      </c>
      <c r="AK20" s="13" t="s">
        <v>23</v>
      </c>
      <c r="AN20" s="14"/>
      <c r="AR20" s="6"/>
      <c r="BS20" s="3" t="s">
        <v>27</v>
      </c>
    </row>
    <row r="21" customFormat="false" ht="6.95" hidden="false" customHeight="true" outlineLevel="0" collapsed="false">
      <c r="B21" s="6"/>
      <c r="AR21" s="6"/>
    </row>
    <row r="22" customFormat="false" ht="12" hidden="false" customHeight="true" outlineLevel="0" collapsed="false">
      <c r="B22" s="6"/>
      <c r="D22" s="13" t="s">
        <v>29</v>
      </c>
      <c r="AR22" s="6"/>
    </row>
    <row r="23" customFormat="false" ht="16.5" hidden="false" customHeight="true" outlineLevel="0" collapsed="false">
      <c r="B23" s="6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R23" s="6"/>
    </row>
    <row r="24" customFormat="false" ht="6.95" hidden="false" customHeight="true" outlineLevel="0" collapsed="false">
      <c r="B24" s="6"/>
      <c r="AR24" s="6"/>
    </row>
    <row r="25" customFormat="false" ht="6.95" hidden="false" customHeight="true" outlineLevel="0" collapsed="false">
      <c r="B25" s="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R25" s="6"/>
    </row>
    <row r="26" customFormat="false" ht="14.4" hidden="false" customHeight="true" outlineLevel="0" collapsed="false">
      <c r="B26" s="6"/>
      <c r="D26" s="17" t="s">
        <v>30</v>
      </c>
      <c r="AK26" s="18" t="n">
        <f aca="false">ROUND(AG94,2)</f>
        <v>0</v>
      </c>
      <c r="AL26" s="18"/>
      <c r="AM26" s="18"/>
      <c r="AN26" s="18"/>
      <c r="AO26" s="18"/>
      <c r="AR26" s="6"/>
    </row>
    <row r="27" customFormat="false" ht="14.4" hidden="false" customHeight="true" outlineLevel="0" collapsed="false">
      <c r="B27" s="6"/>
      <c r="D27" s="17" t="s">
        <v>31</v>
      </c>
      <c r="AK27" s="18" t="n">
        <f aca="false">ROUND(AG97, 2)</f>
        <v>0</v>
      </c>
      <c r="AL27" s="18"/>
      <c r="AM27" s="18"/>
      <c r="AN27" s="18"/>
      <c r="AO27" s="18"/>
      <c r="AR27" s="6"/>
    </row>
    <row r="28" s="21" customFormat="true" ht="6.95" hidden="false" customHeight="true" outlineLevel="0" collapsed="false">
      <c r="A28" s="19"/>
      <c r="B28" s="20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20"/>
      <c r="BE28" s="19"/>
    </row>
    <row r="29" s="21" customFormat="true" ht="25.9" hidden="false" customHeight="true" outlineLevel="0" collapsed="false">
      <c r="A29" s="19"/>
      <c r="B29" s="20"/>
      <c r="C29" s="19"/>
      <c r="D29" s="22" t="s">
        <v>32</v>
      </c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4" t="n">
        <f aca="false">ROUND(AK26 + AK27, 2)</f>
        <v>0</v>
      </c>
      <c r="AL29" s="24"/>
      <c r="AM29" s="24"/>
      <c r="AN29" s="24"/>
      <c r="AO29" s="24"/>
      <c r="AP29" s="19"/>
      <c r="AQ29" s="19"/>
      <c r="AR29" s="20"/>
      <c r="BE29" s="19"/>
    </row>
    <row r="30" s="21" customFormat="true" ht="6.95" hidden="false" customHeight="true" outlineLevel="0" collapsed="false">
      <c r="A30" s="19"/>
      <c r="B30" s="20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20"/>
      <c r="BE30" s="19"/>
    </row>
    <row r="31" s="21" customFormat="true" ht="12.8" hidden="false" customHeight="false" outlineLevel="0" collapsed="false">
      <c r="A31" s="19"/>
      <c r="B31" s="20"/>
      <c r="C31" s="19"/>
      <c r="D31" s="19"/>
      <c r="E31" s="19"/>
      <c r="F31" s="19"/>
      <c r="G31" s="19"/>
      <c r="H31" s="19"/>
      <c r="I31" s="19"/>
      <c r="J31" s="19"/>
      <c r="K31" s="19"/>
      <c r="L31" s="25" t="s">
        <v>33</v>
      </c>
      <c r="M31" s="25"/>
      <c r="N31" s="25"/>
      <c r="O31" s="25"/>
      <c r="P31" s="25"/>
      <c r="Q31" s="19"/>
      <c r="R31" s="19"/>
      <c r="S31" s="19"/>
      <c r="T31" s="19"/>
      <c r="U31" s="19"/>
      <c r="V31" s="19"/>
      <c r="W31" s="25" t="s">
        <v>34</v>
      </c>
      <c r="X31" s="25"/>
      <c r="Y31" s="25"/>
      <c r="Z31" s="25"/>
      <c r="AA31" s="25"/>
      <c r="AB31" s="25"/>
      <c r="AC31" s="25"/>
      <c r="AD31" s="25"/>
      <c r="AE31" s="25"/>
      <c r="AF31" s="19"/>
      <c r="AG31" s="19"/>
      <c r="AH31" s="19"/>
      <c r="AI31" s="19"/>
      <c r="AJ31" s="19"/>
      <c r="AK31" s="25" t="s">
        <v>35</v>
      </c>
      <c r="AL31" s="25"/>
      <c r="AM31" s="25"/>
      <c r="AN31" s="25"/>
      <c r="AO31" s="25"/>
      <c r="AP31" s="19"/>
      <c r="AQ31" s="19"/>
      <c r="AR31" s="20"/>
      <c r="BE31" s="19"/>
    </row>
    <row r="32" s="26" customFormat="true" ht="14.4" hidden="false" customHeight="true" outlineLevel="0" collapsed="false">
      <c r="B32" s="27"/>
      <c r="D32" s="13" t="s">
        <v>36</v>
      </c>
      <c r="F32" s="13" t="s">
        <v>37</v>
      </c>
      <c r="L32" s="28" t="n">
        <v>0.2</v>
      </c>
      <c r="M32" s="28"/>
      <c r="N32" s="28"/>
      <c r="O32" s="28"/>
      <c r="P32" s="28"/>
      <c r="W32" s="29" t="n">
        <f aca="false">ROUND(AZ94 + SUM(CD97), 2)</f>
        <v>0</v>
      </c>
      <c r="X32" s="29"/>
      <c r="Y32" s="29"/>
      <c r="Z32" s="29"/>
      <c r="AA32" s="29"/>
      <c r="AB32" s="29"/>
      <c r="AC32" s="29"/>
      <c r="AD32" s="29"/>
      <c r="AE32" s="29"/>
      <c r="AK32" s="29" t="n">
        <f aca="false">ROUND(AV94 + SUM(BY97), 2)</f>
        <v>0</v>
      </c>
      <c r="AL32" s="29"/>
      <c r="AM32" s="29"/>
      <c r="AN32" s="29"/>
      <c r="AO32" s="29"/>
      <c r="AR32" s="27"/>
    </row>
    <row r="33" s="26" customFormat="true" ht="14.4" hidden="false" customHeight="true" outlineLevel="0" collapsed="false">
      <c r="B33" s="27"/>
      <c r="F33" s="13" t="s">
        <v>38</v>
      </c>
      <c r="L33" s="28" t="n">
        <v>0.2</v>
      </c>
      <c r="M33" s="28"/>
      <c r="N33" s="28"/>
      <c r="O33" s="28"/>
      <c r="P33" s="28"/>
      <c r="W33" s="29" t="n">
        <f aca="false">ROUND(BA94 + SUM(CE97), 2)</f>
        <v>0</v>
      </c>
      <c r="X33" s="29"/>
      <c r="Y33" s="29"/>
      <c r="Z33" s="29"/>
      <c r="AA33" s="29"/>
      <c r="AB33" s="29"/>
      <c r="AC33" s="29"/>
      <c r="AD33" s="29"/>
      <c r="AE33" s="29"/>
      <c r="AK33" s="29" t="n">
        <f aca="false">ROUND(AW94 + SUM(BZ97), 2)</f>
        <v>0</v>
      </c>
      <c r="AL33" s="29"/>
      <c r="AM33" s="29"/>
      <c r="AN33" s="29"/>
      <c r="AO33" s="29"/>
      <c r="AR33" s="27"/>
    </row>
    <row r="34" s="26" customFormat="true" ht="14.4" hidden="true" customHeight="true" outlineLevel="0" collapsed="false">
      <c r="B34" s="27"/>
      <c r="F34" s="13" t="s">
        <v>39</v>
      </c>
      <c r="L34" s="28" t="n">
        <v>0.2</v>
      </c>
      <c r="M34" s="28"/>
      <c r="N34" s="28"/>
      <c r="O34" s="28"/>
      <c r="P34" s="28"/>
      <c r="W34" s="29" t="n">
        <f aca="false">ROUND(BB94 + SUM(CF97), 2)</f>
        <v>0</v>
      </c>
      <c r="X34" s="29"/>
      <c r="Y34" s="29"/>
      <c r="Z34" s="29"/>
      <c r="AA34" s="29"/>
      <c r="AB34" s="29"/>
      <c r="AC34" s="29"/>
      <c r="AD34" s="29"/>
      <c r="AE34" s="29"/>
      <c r="AK34" s="29" t="n">
        <v>0</v>
      </c>
      <c r="AL34" s="29"/>
      <c r="AM34" s="29"/>
      <c r="AN34" s="29"/>
      <c r="AO34" s="29"/>
      <c r="AR34" s="27"/>
    </row>
    <row r="35" s="26" customFormat="true" ht="14.4" hidden="true" customHeight="true" outlineLevel="0" collapsed="false">
      <c r="B35" s="27"/>
      <c r="F35" s="13" t="s">
        <v>40</v>
      </c>
      <c r="L35" s="28" t="n">
        <v>0.2</v>
      </c>
      <c r="M35" s="28"/>
      <c r="N35" s="28"/>
      <c r="O35" s="28"/>
      <c r="P35" s="28"/>
      <c r="W35" s="29" t="n">
        <f aca="false">ROUND(BC94 + SUM(CG97), 2)</f>
        <v>0</v>
      </c>
      <c r="X35" s="29"/>
      <c r="Y35" s="29"/>
      <c r="Z35" s="29"/>
      <c r="AA35" s="29"/>
      <c r="AB35" s="29"/>
      <c r="AC35" s="29"/>
      <c r="AD35" s="29"/>
      <c r="AE35" s="29"/>
      <c r="AK35" s="29" t="n">
        <v>0</v>
      </c>
      <c r="AL35" s="29"/>
      <c r="AM35" s="29"/>
      <c r="AN35" s="29"/>
      <c r="AO35" s="29"/>
      <c r="AR35" s="27"/>
    </row>
    <row r="36" s="26" customFormat="true" ht="14.4" hidden="true" customHeight="true" outlineLevel="0" collapsed="false">
      <c r="B36" s="27"/>
      <c r="F36" s="13" t="s">
        <v>41</v>
      </c>
      <c r="L36" s="28" t="n">
        <v>0</v>
      </c>
      <c r="M36" s="28"/>
      <c r="N36" s="28"/>
      <c r="O36" s="28"/>
      <c r="P36" s="28"/>
      <c r="W36" s="29" t="n">
        <f aca="false">ROUND(BD94 + SUM(CH97), 2)</f>
        <v>0</v>
      </c>
      <c r="X36" s="29"/>
      <c r="Y36" s="29"/>
      <c r="Z36" s="29"/>
      <c r="AA36" s="29"/>
      <c r="AB36" s="29"/>
      <c r="AC36" s="29"/>
      <c r="AD36" s="29"/>
      <c r="AE36" s="29"/>
      <c r="AK36" s="29" t="n">
        <v>0</v>
      </c>
      <c r="AL36" s="29"/>
      <c r="AM36" s="29"/>
      <c r="AN36" s="29"/>
      <c r="AO36" s="29"/>
      <c r="AR36" s="27"/>
    </row>
    <row r="37" s="21" customFormat="true" ht="6.95" hidden="false" customHeight="true" outlineLevel="0" collapsed="false">
      <c r="A37" s="19"/>
      <c r="B37" s="20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20"/>
      <c r="BE37" s="19"/>
    </row>
    <row r="38" s="21" customFormat="true" ht="25.9" hidden="false" customHeight="true" outlineLevel="0" collapsed="false">
      <c r="A38" s="19"/>
      <c r="B38" s="20"/>
      <c r="C38" s="30"/>
      <c r="D38" s="31" t="s">
        <v>42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3" t="s">
        <v>43</v>
      </c>
      <c r="U38" s="32"/>
      <c r="V38" s="32"/>
      <c r="W38" s="32"/>
      <c r="X38" s="34" t="s">
        <v>44</v>
      </c>
      <c r="Y38" s="34"/>
      <c r="Z38" s="34"/>
      <c r="AA38" s="34"/>
      <c r="AB38" s="34"/>
      <c r="AC38" s="32"/>
      <c r="AD38" s="32"/>
      <c r="AE38" s="32"/>
      <c r="AF38" s="32"/>
      <c r="AG38" s="32"/>
      <c r="AH38" s="32"/>
      <c r="AI38" s="32"/>
      <c r="AJ38" s="32"/>
      <c r="AK38" s="35" t="n">
        <f aca="false">SUM(AK29:AK36)</f>
        <v>0</v>
      </c>
      <c r="AL38" s="35"/>
      <c r="AM38" s="35"/>
      <c r="AN38" s="35"/>
      <c r="AO38" s="35"/>
      <c r="AP38" s="30"/>
      <c r="AQ38" s="30"/>
      <c r="AR38" s="20"/>
      <c r="BE38" s="19"/>
    </row>
    <row r="39" s="21" customFormat="true" ht="6.95" hidden="false" customHeight="true" outlineLevel="0" collapsed="false">
      <c r="A39" s="19"/>
      <c r="B39" s="20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20"/>
      <c r="BE39" s="19"/>
    </row>
    <row r="40" s="21" customFormat="true" ht="14.4" hidden="false" customHeight="true" outlineLevel="0" collapsed="false">
      <c r="A40" s="19"/>
      <c r="B40" s="20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20"/>
      <c r="BE40" s="19"/>
    </row>
    <row r="41" customFormat="false" ht="14.4" hidden="false" customHeight="true" outlineLevel="0" collapsed="false">
      <c r="B41" s="6"/>
      <c r="AR41" s="6"/>
    </row>
    <row r="42" customFormat="false" ht="14.4" hidden="false" customHeight="true" outlineLevel="0" collapsed="false">
      <c r="B42" s="6"/>
      <c r="AR42" s="6"/>
    </row>
    <row r="43" customFormat="false" ht="14.4" hidden="false" customHeight="true" outlineLevel="0" collapsed="false">
      <c r="B43" s="6"/>
      <c r="AR43" s="6"/>
    </row>
    <row r="44" customFormat="false" ht="14.4" hidden="false" customHeight="true" outlineLevel="0" collapsed="false">
      <c r="B44" s="6"/>
      <c r="AR44" s="6"/>
    </row>
    <row r="45" customFormat="false" ht="14.4" hidden="false" customHeight="true" outlineLevel="0" collapsed="false">
      <c r="B45" s="6"/>
      <c r="AR45" s="6"/>
    </row>
    <row r="46" customFormat="false" ht="14.4" hidden="false" customHeight="true" outlineLevel="0" collapsed="false">
      <c r="B46" s="6"/>
      <c r="AR46" s="6"/>
    </row>
    <row r="47" customFormat="false" ht="14.4" hidden="false" customHeight="true" outlineLevel="0" collapsed="false">
      <c r="B47" s="6"/>
      <c r="AR47" s="6"/>
    </row>
    <row r="48" customFormat="false" ht="14.4" hidden="false" customHeight="true" outlineLevel="0" collapsed="false">
      <c r="B48" s="6"/>
      <c r="AR48" s="6"/>
    </row>
    <row r="49" s="21" customFormat="true" ht="14.4" hidden="false" customHeight="true" outlineLevel="0" collapsed="false">
      <c r="B49" s="36"/>
      <c r="D49" s="37" t="s">
        <v>45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46</v>
      </c>
      <c r="AI49" s="38"/>
      <c r="AJ49" s="38"/>
      <c r="AK49" s="38"/>
      <c r="AL49" s="38"/>
      <c r="AM49" s="38"/>
      <c r="AN49" s="38"/>
      <c r="AO49" s="38"/>
      <c r="AR49" s="36"/>
    </row>
    <row r="50" customFormat="false" ht="12.8" hidden="false" customHeight="false" outlineLevel="0" collapsed="false">
      <c r="B50" s="6"/>
      <c r="AR50" s="6"/>
    </row>
    <row r="51" customFormat="false" ht="12.8" hidden="false" customHeight="false" outlineLevel="0" collapsed="false">
      <c r="B51" s="6"/>
      <c r="AR51" s="6"/>
    </row>
    <row r="52" customFormat="false" ht="12.8" hidden="false" customHeight="false" outlineLevel="0" collapsed="false">
      <c r="B52" s="6"/>
      <c r="AR52" s="6"/>
    </row>
    <row r="53" customFormat="false" ht="12.8" hidden="false" customHeight="false" outlineLevel="0" collapsed="false">
      <c r="B53" s="6"/>
      <c r="AR53" s="6"/>
    </row>
    <row r="54" customFormat="false" ht="12.8" hidden="false" customHeight="false" outlineLevel="0" collapsed="false">
      <c r="B54" s="6"/>
      <c r="AR54" s="6"/>
    </row>
    <row r="55" customFormat="false" ht="12.8" hidden="false" customHeight="false" outlineLevel="0" collapsed="false">
      <c r="B55" s="6"/>
      <c r="AR55" s="6"/>
    </row>
    <row r="56" customFormat="false" ht="12.8" hidden="false" customHeight="false" outlineLevel="0" collapsed="false">
      <c r="B56" s="6"/>
      <c r="AR56" s="6"/>
    </row>
    <row r="57" customFormat="false" ht="12.8" hidden="false" customHeight="false" outlineLevel="0" collapsed="false">
      <c r="B57" s="6"/>
      <c r="AR57" s="6"/>
    </row>
    <row r="58" customFormat="false" ht="12.8" hidden="false" customHeight="false" outlineLevel="0" collapsed="false">
      <c r="B58" s="6"/>
      <c r="AR58" s="6"/>
    </row>
    <row r="59" customFormat="false" ht="12.8" hidden="false" customHeight="false" outlineLevel="0" collapsed="false">
      <c r="B59" s="6"/>
      <c r="AR59" s="6"/>
    </row>
    <row r="60" s="21" customFormat="true" ht="12.8" hidden="false" customHeight="false" outlineLevel="0" collapsed="false">
      <c r="A60" s="19"/>
      <c r="B60" s="20"/>
      <c r="C60" s="19"/>
      <c r="D60" s="39" t="s">
        <v>47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39" t="s">
        <v>48</v>
      </c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39" t="s">
        <v>47</v>
      </c>
      <c r="AI60" s="23"/>
      <c r="AJ60" s="23"/>
      <c r="AK60" s="23"/>
      <c r="AL60" s="23"/>
      <c r="AM60" s="39" t="s">
        <v>48</v>
      </c>
      <c r="AN60" s="23"/>
      <c r="AO60" s="23"/>
      <c r="AP60" s="19"/>
      <c r="AQ60" s="19"/>
      <c r="AR60" s="20"/>
      <c r="BE60" s="19"/>
    </row>
    <row r="61" customFormat="false" ht="12.8" hidden="false" customHeight="false" outlineLevel="0" collapsed="false">
      <c r="B61" s="6"/>
      <c r="AR61" s="6"/>
    </row>
    <row r="62" customFormat="false" ht="12.8" hidden="false" customHeight="false" outlineLevel="0" collapsed="false">
      <c r="B62" s="6"/>
      <c r="AR62" s="6"/>
    </row>
    <row r="63" customFormat="false" ht="12.8" hidden="false" customHeight="false" outlineLevel="0" collapsed="false">
      <c r="B63" s="6"/>
      <c r="AR63" s="6"/>
    </row>
    <row r="64" s="21" customFormat="true" ht="12.8" hidden="false" customHeight="false" outlineLevel="0" collapsed="false">
      <c r="A64" s="19"/>
      <c r="B64" s="20"/>
      <c r="C64" s="19"/>
      <c r="D64" s="37" t="s">
        <v>49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50</v>
      </c>
      <c r="AI64" s="40"/>
      <c r="AJ64" s="40"/>
      <c r="AK64" s="40"/>
      <c r="AL64" s="40"/>
      <c r="AM64" s="40"/>
      <c r="AN64" s="40"/>
      <c r="AO64" s="40"/>
      <c r="AP64" s="19"/>
      <c r="AQ64" s="19"/>
      <c r="AR64" s="20"/>
      <c r="BE64" s="19"/>
    </row>
    <row r="65" customFormat="false" ht="12.8" hidden="false" customHeight="false" outlineLevel="0" collapsed="false">
      <c r="B65" s="6"/>
      <c r="AR65" s="6"/>
    </row>
    <row r="66" customFormat="false" ht="12.8" hidden="false" customHeight="false" outlineLevel="0" collapsed="false">
      <c r="B66" s="6"/>
      <c r="AR66" s="6"/>
    </row>
    <row r="67" customFormat="false" ht="12.8" hidden="false" customHeight="false" outlineLevel="0" collapsed="false">
      <c r="B67" s="6"/>
      <c r="AR67" s="6"/>
    </row>
    <row r="68" customFormat="false" ht="12.8" hidden="false" customHeight="false" outlineLevel="0" collapsed="false">
      <c r="B68" s="6"/>
      <c r="AR68" s="6"/>
    </row>
    <row r="69" customFormat="false" ht="12.8" hidden="false" customHeight="false" outlineLevel="0" collapsed="false">
      <c r="B69" s="6"/>
      <c r="AR69" s="6"/>
    </row>
    <row r="70" customFormat="false" ht="12.8" hidden="false" customHeight="false" outlineLevel="0" collapsed="false">
      <c r="B70" s="6"/>
      <c r="AR70" s="6"/>
    </row>
    <row r="71" customFormat="false" ht="12.8" hidden="false" customHeight="false" outlineLevel="0" collapsed="false">
      <c r="B71" s="6"/>
      <c r="AR71" s="6"/>
    </row>
    <row r="72" customFormat="false" ht="12.8" hidden="false" customHeight="false" outlineLevel="0" collapsed="false">
      <c r="B72" s="6"/>
      <c r="AR72" s="6"/>
    </row>
    <row r="73" customFormat="false" ht="12.8" hidden="false" customHeight="false" outlineLevel="0" collapsed="false">
      <c r="B73" s="6"/>
      <c r="AR73" s="6"/>
    </row>
    <row r="74" customFormat="false" ht="12.8" hidden="false" customHeight="false" outlineLevel="0" collapsed="false">
      <c r="B74" s="6"/>
      <c r="AR74" s="6"/>
    </row>
    <row r="75" s="21" customFormat="true" ht="12.8" hidden="false" customHeight="false" outlineLevel="0" collapsed="false">
      <c r="A75" s="19"/>
      <c r="B75" s="20"/>
      <c r="C75" s="19"/>
      <c r="D75" s="39" t="s">
        <v>47</v>
      </c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39" t="s">
        <v>48</v>
      </c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39" t="s">
        <v>47</v>
      </c>
      <c r="AI75" s="23"/>
      <c r="AJ75" s="23"/>
      <c r="AK75" s="23"/>
      <c r="AL75" s="23"/>
      <c r="AM75" s="39" t="s">
        <v>48</v>
      </c>
      <c r="AN75" s="23"/>
      <c r="AO75" s="23"/>
      <c r="AP75" s="19"/>
      <c r="AQ75" s="19"/>
      <c r="AR75" s="20"/>
      <c r="BE75" s="19"/>
    </row>
    <row r="76" s="21" customFormat="true" ht="12.8" hidden="false" customHeight="false" outlineLevel="0" collapsed="false">
      <c r="A76" s="19"/>
      <c r="B76" s="20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20"/>
      <c r="BE76" s="19"/>
    </row>
    <row r="77" s="21" customFormat="true" ht="6.95" hidden="false" customHeight="true" outlineLevel="0" collapsed="false">
      <c r="A77" s="19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0"/>
      <c r="BE77" s="19"/>
    </row>
    <row r="81" s="21" customFormat="true" ht="6.95" hidden="false" customHeight="true" outlineLevel="0" collapsed="false">
      <c r="A81" s="19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0"/>
      <c r="BE81" s="19"/>
    </row>
    <row r="82" s="21" customFormat="true" ht="24.95" hidden="false" customHeight="true" outlineLevel="0" collapsed="false">
      <c r="A82" s="19"/>
      <c r="B82" s="20"/>
      <c r="C82" s="7" t="s">
        <v>51</v>
      </c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20"/>
      <c r="BE82" s="19"/>
    </row>
    <row r="83" s="21" customFormat="true" ht="6.95" hidden="false" customHeight="true" outlineLevel="0" collapsed="false">
      <c r="A83" s="19"/>
      <c r="B83" s="20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20"/>
      <c r="BE83" s="19"/>
    </row>
    <row r="84" s="45" customFormat="true" ht="12" hidden="false" customHeight="true" outlineLevel="0" collapsed="false">
      <c r="B84" s="46"/>
      <c r="C84" s="13" t="s">
        <v>10</v>
      </c>
      <c r="L84" s="45" t="str">
        <f aca="false">K5</f>
        <v>2021C007</v>
      </c>
      <c r="AR84" s="46"/>
    </row>
    <row r="85" s="47" customFormat="true" ht="36.95" hidden="false" customHeight="true" outlineLevel="0" collapsed="false">
      <c r="B85" s="48"/>
      <c r="C85" s="49" t="s">
        <v>12</v>
      </c>
      <c r="L85" s="50" t="str">
        <f aca="false">K6</f>
        <v>Rekonštrukcia požiarnej zbrojnice v obci Píla</v>
      </c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R85" s="48"/>
    </row>
    <row r="86" s="21" customFormat="true" ht="6.95" hidden="false" customHeight="true" outlineLevel="0" collapsed="false">
      <c r="A86" s="19"/>
      <c r="B86" s="20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20"/>
      <c r="BE86" s="19"/>
    </row>
    <row r="87" s="21" customFormat="true" ht="12" hidden="false" customHeight="true" outlineLevel="0" collapsed="false">
      <c r="A87" s="19"/>
      <c r="B87" s="20"/>
      <c r="C87" s="13" t="s">
        <v>16</v>
      </c>
      <c r="D87" s="19"/>
      <c r="E87" s="19"/>
      <c r="F87" s="19"/>
      <c r="G87" s="19"/>
      <c r="H87" s="19"/>
      <c r="I87" s="19"/>
      <c r="J87" s="19"/>
      <c r="K87" s="19"/>
      <c r="L87" s="51" t="str">
        <f aca="false">IF(K8="","",K8)</f>
        <v> </v>
      </c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3" t="s">
        <v>18</v>
      </c>
      <c r="AJ87" s="19"/>
      <c r="AK87" s="19"/>
      <c r="AL87" s="19"/>
      <c r="AM87" s="52" t="str">
        <f aca="false">IF(AN8= "","",AN8)</f>
        <v>23. 6. 2021</v>
      </c>
      <c r="AN87" s="52"/>
      <c r="AO87" s="19"/>
      <c r="AP87" s="19"/>
      <c r="AQ87" s="19"/>
      <c r="AR87" s="20"/>
      <c r="BE87" s="19"/>
    </row>
    <row r="88" s="21" customFormat="true" ht="6.95" hidden="false" customHeight="true" outlineLevel="0" collapsed="false">
      <c r="A88" s="19"/>
      <c r="B88" s="20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20"/>
      <c r="BE88" s="19"/>
    </row>
    <row r="89" s="21" customFormat="true" ht="15.15" hidden="false" customHeight="true" outlineLevel="0" collapsed="false">
      <c r="A89" s="19"/>
      <c r="B89" s="20"/>
      <c r="C89" s="13" t="s">
        <v>20</v>
      </c>
      <c r="D89" s="19"/>
      <c r="E89" s="19"/>
      <c r="F89" s="19"/>
      <c r="G89" s="19"/>
      <c r="H89" s="19"/>
      <c r="I89" s="19"/>
      <c r="J89" s="19"/>
      <c r="K89" s="19"/>
      <c r="L89" s="45" t="str">
        <f aca="false">IF(E11= "","",E11)</f>
        <v>Obec Píla</v>
      </c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3" t="s">
        <v>25</v>
      </c>
      <c r="AJ89" s="19"/>
      <c r="AK89" s="19"/>
      <c r="AL89" s="19"/>
      <c r="AM89" s="53" t="str">
        <f aca="false">IF(E17="","",E17)</f>
        <v>Ing.arch Peter Dodok</v>
      </c>
      <c r="AN89" s="53"/>
      <c r="AO89" s="53"/>
      <c r="AP89" s="53"/>
      <c r="AQ89" s="19"/>
      <c r="AR89" s="20"/>
      <c r="AS89" s="54" t="s">
        <v>52</v>
      </c>
      <c r="AT89" s="54"/>
      <c r="AU89" s="55"/>
      <c r="AV89" s="55"/>
      <c r="AW89" s="55"/>
      <c r="AX89" s="55"/>
      <c r="AY89" s="55"/>
      <c r="AZ89" s="55"/>
      <c r="BA89" s="55"/>
      <c r="BB89" s="55"/>
      <c r="BC89" s="55"/>
      <c r="BD89" s="56"/>
      <c r="BE89" s="19"/>
    </row>
    <row r="90" s="21" customFormat="true" ht="15.15" hidden="false" customHeight="true" outlineLevel="0" collapsed="false">
      <c r="A90" s="19"/>
      <c r="B90" s="20"/>
      <c r="C90" s="13" t="s">
        <v>24</v>
      </c>
      <c r="D90" s="19"/>
      <c r="E90" s="19"/>
      <c r="F90" s="19"/>
      <c r="G90" s="19"/>
      <c r="H90" s="19"/>
      <c r="I90" s="19"/>
      <c r="J90" s="19"/>
      <c r="K90" s="19"/>
      <c r="L90" s="45" t="str">
        <f aca="false">IF(E14="","",E14)</f>
        <v> </v>
      </c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3" t="s">
        <v>28</v>
      </c>
      <c r="AJ90" s="19"/>
      <c r="AK90" s="19"/>
      <c r="AL90" s="19"/>
      <c r="AM90" s="53" t="str">
        <f aca="false">IF(E20="","",E20)</f>
        <v> </v>
      </c>
      <c r="AN90" s="53"/>
      <c r="AO90" s="53"/>
      <c r="AP90" s="53"/>
      <c r="AQ90" s="19"/>
      <c r="AR90" s="20"/>
      <c r="AS90" s="54"/>
      <c r="AT90" s="54"/>
      <c r="AU90" s="57"/>
      <c r="AV90" s="57"/>
      <c r="AW90" s="57"/>
      <c r="AX90" s="57"/>
      <c r="AY90" s="57"/>
      <c r="AZ90" s="57"/>
      <c r="BA90" s="57"/>
      <c r="BB90" s="57"/>
      <c r="BC90" s="57"/>
      <c r="BD90" s="58"/>
      <c r="BE90" s="19"/>
    </row>
    <row r="91" s="21" customFormat="true" ht="10.8" hidden="false" customHeight="true" outlineLevel="0" collapsed="false">
      <c r="A91" s="19"/>
      <c r="B91" s="20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20"/>
      <c r="AS91" s="54"/>
      <c r="AT91" s="54"/>
      <c r="AU91" s="57"/>
      <c r="AV91" s="57"/>
      <c r="AW91" s="57"/>
      <c r="AX91" s="57"/>
      <c r="AY91" s="57"/>
      <c r="AZ91" s="57"/>
      <c r="BA91" s="57"/>
      <c r="BB91" s="57"/>
      <c r="BC91" s="57"/>
      <c r="BD91" s="58"/>
      <c r="BE91" s="19"/>
    </row>
    <row r="92" s="21" customFormat="true" ht="29.3" hidden="false" customHeight="true" outlineLevel="0" collapsed="false">
      <c r="A92" s="19"/>
      <c r="B92" s="20"/>
      <c r="C92" s="59" t="s">
        <v>53</v>
      </c>
      <c r="D92" s="59"/>
      <c r="E92" s="59"/>
      <c r="F92" s="59"/>
      <c r="G92" s="59"/>
      <c r="H92" s="60"/>
      <c r="I92" s="61" t="s">
        <v>54</v>
      </c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2" t="s">
        <v>55</v>
      </c>
      <c r="AH92" s="62"/>
      <c r="AI92" s="62"/>
      <c r="AJ92" s="62"/>
      <c r="AK92" s="62"/>
      <c r="AL92" s="62"/>
      <c r="AM92" s="62"/>
      <c r="AN92" s="63" t="s">
        <v>56</v>
      </c>
      <c r="AO92" s="63"/>
      <c r="AP92" s="63"/>
      <c r="AQ92" s="64" t="s">
        <v>57</v>
      </c>
      <c r="AR92" s="20"/>
      <c r="AS92" s="65" t="s">
        <v>58</v>
      </c>
      <c r="AT92" s="66" t="s">
        <v>59</v>
      </c>
      <c r="AU92" s="66" t="s">
        <v>60</v>
      </c>
      <c r="AV92" s="66" t="s">
        <v>61</v>
      </c>
      <c r="AW92" s="66" t="s">
        <v>62</v>
      </c>
      <c r="AX92" s="66" t="s">
        <v>63</v>
      </c>
      <c r="AY92" s="66" t="s">
        <v>64</v>
      </c>
      <c r="AZ92" s="66" t="s">
        <v>65</v>
      </c>
      <c r="BA92" s="66" t="s">
        <v>66</v>
      </c>
      <c r="BB92" s="66" t="s">
        <v>67</v>
      </c>
      <c r="BC92" s="66" t="s">
        <v>68</v>
      </c>
      <c r="BD92" s="67" t="s">
        <v>69</v>
      </c>
      <c r="BE92" s="19"/>
    </row>
    <row r="93" s="21" customFormat="true" ht="10.8" hidden="false" customHeight="true" outlineLevel="0" collapsed="false">
      <c r="A93" s="19"/>
      <c r="B93" s="20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20"/>
      <c r="AS93" s="68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70"/>
      <c r="BE93" s="19"/>
    </row>
    <row r="94" s="71" customFormat="true" ht="32.4" hidden="false" customHeight="true" outlineLevel="0" collapsed="false">
      <c r="B94" s="72"/>
      <c r="C94" s="73" t="s">
        <v>70</v>
      </c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5" t="n">
        <f aca="false">ROUND(AG95,2)</f>
        <v>0</v>
      </c>
      <c r="AH94" s="75"/>
      <c r="AI94" s="75"/>
      <c r="AJ94" s="75"/>
      <c r="AK94" s="75"/>
      <c r="AL94" s="75"/>
      <c r="AM94" s="75"/>
      <c r="AN94" s="76" t="n">
        <f aca="false">SUM(AG94,AT94)</f>
        <v>0</v>
      </c>
      <c r="AO94" s="76"/>
      <c r="AP94" s="76"/>
      <c r="AQ94" s="77"/>
      <c r="AR94" s="72"/>
      <c r="AS94" s="78" t="n">
        <f aca="false">ROUND(AS95,2)</f>
        <v>0</v>
      </c>
      <c r="AT94" s="79" t="n">
        <f aca="false">ROUND(SUM(AV94:AW94),2)</f>
        <v>0</v>
      </c>
      <c r="AU94" s="80" t="n">
        <f aca="false">ROUND(AU95,5)</f>
        <v>1513.29076</v>
      </c>
      <c r="AV94" s="79" t="n">
        <f aca="false">ROUND(AZ94*L32,2)</f>
        <v>0</v>
      </c>
      <c r="AW94" s="79" t="n">
        <f aca="false">ROUND(BA94*L33,2)</f>
        <v>0</v>
      </c>
      <c r="AX94" s="79" t="n">
        <f aca="false">ROUND(BB94*L32,2)</f>
        <v>0</v>
      </c>
      <c r="AY94" s="79" t="n">
        <f aca="false">ROUND(BC94*L33,2)</f>
        <v>0</v>
      </c>
      <c r="AZ94" s="79" t="n">
        <f aca="false">ROUND(AZ95,2)</f>
        <v>0</v>
      </c>
      <c r="BA94" s="79" t="n">
        <f aca="false">ROUND(BA95,2)</f>
        <v>0</v>
      </c>
      <c r="BB94" s="79" t="n">
        <f aca="false">ROUND(BB95,2)</f>
        <v>0</v>
      </c>
      <c r="BC94" s="79" t="n">
        <f aca="false">ROUND(BC95,2)</f>
        <v>0</v>
      </c>
      <c r="BD94" s="81" t="n">
        <f aca="false">ROUND(BD95,2)</f>
        <v>0</v>
      </c>
      <c r="BS94" s="82" t="s">
        <v>71</v>
      </c>
      <c r="BT94" s="82" t="s">
        <v>72</v>
      </c>
      <c r="BU94" s="83" t="s">
        <v>73</v>
      </c>
      <c r="BV94" s="82" t="s">
        <v>74</v>
      </c>
      <c r="BW94" s="82" t="s">
        <v>3</v>
      </c>
      <c r="BX94" s="82" t="s">
        <v>75</v>
      </c>
      <c r="CL94" s="82"/>
    </row>
    <row r="95" s="95" customFormat="true" ht="16.5" hidden="false" customHeight="true" outlineLevel="0" collapsed="false">
      <c r="A95" s="84" t="s">
        <v>76</v>
      </c>
      <c r="B95" s="85"/>
      <c r="C95" s="86"/>
      <c r="D95" s="87" t="s">
        <v>77</v>
      </c>
      <c r="E95" s="87"/>
      <c r="F95" s="87"/>
      <c r="G95" s="87"/>
      <c r="H95" s="87"/>
      <c r="I95" s="88"/>
      <c r="J95" s="87" t="s">
        <v>78</v>
      </c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9" t="n">
        <f aca="false">'001 - Požiarna zbrojnica ...'!J32</f>
        <v>0</v>
      </c>
      <c r="AH95" s="89"/>
      <c r="AI95" s="89"/>
      <c r="AJ95" s="89"/>
      <c r="AK95" s="89"/>
      <c r="AL95" s="89"/>
      <c r="AM95" s="89"/>
      <c r="AN95" s="89" t="n">
        <f aca="false">SUM(AG95,AT95)</f>
        <v>0</v>
      </c>
      <c r="AO95" s="89"/>
      <c r="AP95" s="89"/>
      <c r="AQ95" s="90" t="s">
        <v>79</v>
      </c>
      <c r="AR95" s="85"/>
      <c r="AS95" s="91" t="n">
        <v>0</v>
      </c>
      <c r="AT95" s="92" t="n">
        <f aca="false">ROUND(SUM(AV95:AW95),2)</f>
        <v>0</v>
      </c>
      <c r="AU95" s="93" t="n">
        <f aca="false">'001 - Požiarna zbrojnica ...'!P144</f>
        <v>1513.29076398</v>
      </c>
      <c r="AV95" s="92" t="n">
        <f aca="false">'001 - Požiarna zbrojnica ...'!J35</f>
        <v>0</v>
      </c>
      <c r="AW95" s="92" t="n">
        <f aca="false">'001 - Požiarna zbrojnica ...'!J36</f>
        <v>0</v>
      </c>
      <c r="AX95" s="92" t="n">
        <f aca="false">'001 - Požiarna zbrojnica ...'!J37</f>
        <v>0</v>
      </c>
      <c r="AY95" s="92" t="n">
        <f aca="false">'001 - Požiarna zbrojnica ...'!J38</f>
        <v>0</v>
      </c>
      <c r="AZ95" s="92" t="n">
        <f aca="false">'001 - Požiarna zbrojnica ...'!F35</f>
        <v>0</v>
      </c>
      <c r="BA95" s="92" t="n">
        <f aca="false">'001 - Požiarna zbrojnica ...'!F36</f>
        <v>0</v>
      </c>
      <c r="BB95" s="92" t="n">
        <f aca="false">'001 - Požiarna zbrojnica ...'!F37</f>
        <v>0</v>
      </c>
      <c r="BC95" s="92" t="n">
        <f aca="false">'001 - Požiarna zbrojnica ...'!F38</f>
        <v>0</v>
      </c>
      <c r="BD95" s="94" t="n">
        <f aca="false">'001 - Požiarna zbrojnica ...'!F39</f>
        <v>0</v>
      </c>
      <c r="BT95" s="96" t="s">
        <v>80</v>
      </c>
      <c r="BV95" s="96" t="s">
        <v>74</v>
      </c>
      <c r="BW95" s="96" t="s">
        <v>81</v>
      </c>
      <c r="BX95" s="96" t="s">
        <v>3</v>
      </c>
      <c r="CL95" s="96"/>
      <c r="CM95" s="96" t="s">
        <v>72</v>
      </c>
    </row>
    <row r="96" customFormat="false" ht="12.8" hidden="false" customHeight="false" outlineLevel="0" collapsed="false">
      <c r="B96" s="6"/>
      <c r="AR96" s="6"/>
    </row>
    <row r="97" s="21" customFormat="true" ht="30" hidden="false" customHeight="true" outlineLevel="0" collapsed="false">
      <c r="A97" s="19"/>
      <c r="B97" s="20"/>
      <c r="C97" s="73" t="s">
        <v>82</v>
      </c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76" t="n">
        <v>0</v>
      </c>
      <c r="AH97" s="76"/>
      <c r="AI97" s="76"/>
      <c r="AJ97" s="76"/>
      <c r="AK97" s="76"/>
      <c r="AL97" s="76"/>
      <c r="AM97" s="76"/>
      <c r="AN97" s="76" t="n">
        <v>0</v>
      </c>
      <c r="AO97" s="76"/>
      <c r="AP97" s="76"/>
      <c r="AQ97" s="97"/>
      <c r="AR97" s="20"/>
      <c r="AS97" s="65" t="s">
        <v>83</v>
      </c>
      <c r="AT97" s="66" t="s">
        <v>84</v>
      </c>
      <c r="AU97" s="66" t="s">
        <v>36</v>
      </c>
      <c r="AV97" s="67" t="s">
        <v>59</v>
      </c>
      <c r="AW97" s="19"/>
      <c r="AX97" s="19"/>
      <c r="AY97" s="19"/>
      <c r="AZ97" s="19"/>
      <c r="BA97" s="19"/>
      <c r="BB97" s="19"/>
      <c r="BC97" s="19"/>
      <c r="BD97" s="19"/>
      <c r="BE97" s="19"/>
    </row>
    <row r="98" s="21" customFormat="true" ht="10.8" hidden="false" customHeight="true" outlineLevel="0" collapsed="false">
      <c r="A98" s="19"/>
      <c r="B98" s="20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20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</row>
    <row r="99" s="21" customFormat="true" ht="30" hidden="false" customHeight="true" outlineLevel="0" collapsed="false">
      <c r="A99" s="19"/>
      <c r="B99" s="20"/>
      <c r="C99" s="98" t="s">
        <v>85</v>
      </c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100" t="n">
        <f aca="false">ROUND(AG94 + AG97, 2)</f>
        <v>0</v>
      </c>
      <c r="AH99" s="100"/>
      <c r="AI99" s="100"/>
      <c r="AJ99" s="100"/>
      <c r="AK99" s="100"/>
      <c r="AL99" s="100"/>
      <c r="AM99" s="100"/>
      <c r="AN99" s="100" t="n">
        <f aca="false">ROUND(AN94 + AN97, 2)</f>
        <v>0</v>
      </c>
      <c r="AO99" s="100"/>
      <c r="AP99" s="100"/>
      <c r="AQ99" s="99"/>
      <c r="AR99" s="20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</row>
    <row r="100" s="21" customFormat="true" ht="6.95" hidden="false" customHeight="true" outlineLevel="0" collapsed="false">
      <c r="A100" s="19"/>
      <c r="B100" s="41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20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</row>
  </sheetData>
  <mergeCells count="46">
    <mergeCell ref="AR2:BE2"/>
    <mergeCell ref="K5:AO5"/>
    <mergeCell ref="K6:AO6"/>
    <mergeCell ref="E23:AN23"/>
    <mergeCell ref="AK26:AO26"/>
    <mergeCell ref="AK27:AO27"/>
    <mergeCell ref="AK29:AO29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L34:P34"/>
    <mergeCell ref="W34:AE34"/>
    <mergeCell ref="AK34:AO34"/>
    <mergeCell ref="L35:P35"/>
    <mergeCell ref="W35:AE35"/>
    <mergeCell ref="AK35:AO35"/>
    <mergeCell ref="L36:P36"/>
    <mergeCell ref="W36:AE36"/>
    <mergeCell ref="AK36:AO36"/>
    <mergeCell ref="X38:AB38"/>
    <mergeCell ref="AK38:AO38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G94:AM94"/>
    <mergeCell ref="AN94:AP94"/>
    <mergeCell ref="D95:H95"/>
    <mergeCell ref="J95:AF95"/>
    <mergeCell ref="AG95:AM95"/>
    <mergeCell ref="AN95:AP95"/>
    <mergeCell ref="AG97:AM97"/>
    <mergeCell ref="AN97:AP97"/>
    <mergeCell ref="AG99:AM99"/>
    <mergeCell ref="AN99:AP99"/>
  </mergeCells>
  <hyperlinks>
    <hyperlink ref="A95" location="'001 - Požiarna zbrojnica ...'!C2" display="/"/>
  </hyperlink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BM316"/>
  <sheetViews>
    <sheetView showFormulas="false" showGridLines="false" showRowColHeaders="true" showZeros="true" rightToLeft="false" tabSelected="false" showOutlineSymbols="true" defaultGridColor="true" view="normal" topLeftCell="A167" colorId="64" zoomScale="100" zoomScaleNormal="100" zoomScalePageLayoutView="100" workbookViewId="0">
      <selection pane="topLeft" activeCell="W151" activeCellId="0" sqref="W151"/>
    </sheetView>
  </sheetViews>
  <sheetFormatPr defaultColWidth="8.5078125"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true" outlineLevel="0" max="65" min="44" style="0" width="9.34"/>
  </cols>
  <sheetData>
    <row r="1" customFormat="false" ht="12.8" hidden="false" customHeight="false" outlineLevel="0" collapsed="false">
      <c r="A1" s="101"/>
    </row>
    <row r="2" customFormat="false" ht="36.95" hidden="false" customHeight="true" outlineLevel="0" collapsed="false">
      <c r="L2" s="2" t="s">
        <v>4</v>
      </c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81</v>
      </c>
    </row>
    <row r="3" customFormat="false" ht="6.95" hidden="false" customHeight="true" outlineLevel="0" collapsed="false">
      <c r="B3" s="4"/>
      <c r="C3" s="5"/>
      <c r="D3" s="5"/>
      <c r="E3" s="5"/>
      <c r="F3" s="5"/>
      <c r="G3" s="5"/>
      <c r="H3" s="5"/>
      <c r="I3" s="5"/>
      <c r="J3" s="5"/>
      <c r="K3" s="5"/>
      <c r="L3" s="6"/>
      <c r="AT3" s="3" t="s">
        <v>72</v>
      </c>
    </row>
    <row r="4" customFormat="false" ht="24.95" hidden="false" customHeight="true" outlineLevel="0" collapsed="false">
      <c r="B4" s="6"/>
      <c r="D4" s="7" t="s">
        <v>86</v>
      </c>
      <c r="L4" s="6"/>
      <c r="M4" s="102" t="s">
        <v>8</v>
      </c>
      <c r="AT4" s="3" t="s">
        <v>2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3" t="s">
        <v>12</v>
      </c>
      <c r="L6" s="6"/>
    </row>
    <row r="7" customFormat="false" ht="16.5" hidden="false" customHeight="true" outlineLevel="0" collapsed="false">
      <c r="B7" s="6"/>
      <c r="E7" s="103" t="str">
        <f aca="false">'Rekapitulácia stavby'!K6</f>
        <v>Rekonštrukcia požiarnej zbrojnice v obci Píla</v>
      </c>
      <c r="F7" s="103"/>
      <c r="G7" s="103"/>
      <c r="H7" s="103"/>
      <c r="L7" s="6"/>
    </row>
    <row r="8" s="21" customFormat="true" ht="12" hidden="false" customHeight="true" outlineLevel="0" collapsed="false">
      <c r="A8" s="19"/>
      <c r="B8" s="20"/>
      <c r="C8" s="19"/>
      <c r="D8" s="13" t="s">
        <v>87</v>
      </c>
      <c r="E8" s="19"/>
      <c r="F8" s="19"/>
      <c r="G8" s="19"/>
      <c r="H8" s="19"/>
      <c r="I8" s="19"/>
      <c r="J8" s="19"/>
      <c r="K8" s="19"/>
      <c r="L8" s="36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="21" customFormat="true" ht="16.5" hidden="false" customHeight="true" outlineLevel="0" collapsed="false">
      <c r="A9" s="19"/>
      <c r="B9" s="20"/>
      <c r="C9" s="19"/>
      <c r="D9" s="19"/>
      <c r="E9" s="104" t="s">
        <v>88</v>
      </c>
      <c r="F9" s="104"/>
      <c r="G9" s="104"/>
      <c r="H9" s="104"/>
      <c r="I9" s="19"/>
      <c r="J9" s="19"/>
      <c r="K9" s="19"/>
      <c r="L9" s="36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="21" customFormat="true" ht="12.8" hidden="false" customHeight="false" outlineLevel="0" collapsed="false">
      <c r="A10" s="19"/>
      <c r="B10" s="20"/>
      <c r="C10" s="19"/>
      <c r="D10" s="19"/>
      <c r="E10" s="19"/>
      <c r="F10" s="19"/>
      <c r="G10" s="19"/>
      <c r="H10" s="19"/>
      <c r="I10" s="19"/>
      <c r="J10" s="19"/>
      <c r="K10" s="19"/>
      <c r="L10" s="36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="21" customFormat="true" ht="12" hidden="false" customHeight="true" outlineLevel="0" collapsed="false">
      <c r="A11" s="19"/>
      <c r="B11" s="20"/>
      <c r="C11" s="19"/>
      <c r="D11" s="13" t="s">
        <v>14</v>
      </c>
      <c r="E11" s="19"/>
      <c r="F11" s="14"/>
      <c r="G11" s="19"/>
      <c r="H11" s="19"/>
      <c r="I11" s="13" t="s">
        <v>15</v>
      </c>
      <c r="J11" s="14"/>
      <c r="K11" s="19"/>
      <c r="L11" s="36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="21" customFormat="true" ht="12" hidden="false" customHeight="true" outlineLevel="0" collapsed="false">
      <c r="A12" s="19"/>
      <c r="B12" s="20"/>
      <c r="C12" s="19"/>
      <c r="D12" s="13" t="s">
        <v>16</v>
      </c>
      <c r="E12" s="19"/>
      <c r="F12" s="14" t="s">
        <v>17</v>
      </c>
      <c r="G12" s="19"/>
      <c r="H12" s="19"/>
      <c r="I12" s="13" t="s">
        <v>18</v>
      </c>
      <c r="J12" s="105" t="str">
        <f aca="false">'Rekapitulácia stavby'!AN8</f>
        <v>23. 6. 2021</v>
      </c>
      <c r="K12" s="19"/>
      <c r="L12" s="36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="21" customFormat="true" ht="10.8" hidden="false" customHeight="true" outlineLevel="0" collapsed="false">
      <c r="A13" s="19"/>
      <c r="B13" s="20"/>
      <c r="C13" s="19"/>
      <c r="D13" s="19"/>
      <c r="E13" s="19"/>
      <c r="F13" s="19"/>
      <c r="G13" s="19"/>
      <c r="H13" s="19"/>
      <c r="I13" s="19"/>
      <c r="J13" s="19"/>
      <c r="K13" s="19"/>
      <c r="L13" s="36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="21" customFormat="true" ht="12" hidden="false" customHeight="true" outlineLevel="0" collapsed="false">
      <c r="A14" s="19"/>
      <c r="B14" s="20"/>
      <c r="C14" s="19"/>
      <c r="D14" s="13" t="s">
        <v>20</v>
      </c>
      <c r="E14" s="19"/>
      <c r="F14" s="19"/>
      <c r="G14" s="19"/>
      <c r="H14" s="19"/>
      <c r="I14" s="13" t="s">
        <v>21</v>
      </c>
      <c r="J14" s="14"/>
      <c r="K14" s="19"/>
      <c r="L14" s="36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="21" customFormat="true" ht="18" hidden="false" customHeight="true" outlineLevel="0" collapsed="false">
      <c r="A15" s="19"/>
      <c r="B15" s="20"/>
      <c r="C15" s="19"/>
      <c r="D15" s="19"/>
      <c r="E15" s="14" t="s">
        <v>22</v>
      </c>
      <c r="F15" s="19"/>
      <c r="G15" s="19"/>
      <c r="H15" s="19"/>
      <c r="I15" s="13" t="s">
        <v>23</v>
      </c>
      <c r="J15" s="14"/>
      <c r="K15" s="19"/>
      <c r="L15" s="36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="21" customFormat="true" ht="6.95" hidden="false" customHeight="true" outlineLevel="0" collapsed="false">
      <c r="A16" s="19"/>
      <c r="B16" s="20"/>
      <c r="C16" s="19"/>
      <c r="D16" s="19"/>
      <c r="E16" s="19"/>
      <c r="F16" s="19"/>
      <c r="G16" s="19"/>
      <c r="H16" s="19"/>
      <c r="I16" s="19"/>
      <c r="J16" s="19"/>
      <c r="K16" s="19"/>
      <c r="L16" s="36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="21" customFormat="true" ht="12" hidden="false" customHeight="true" outlineLevel="0" collapsed="false">
      <c r="A17" s="19"/>
      <c r="B17" s="20"/>
      <c r="C17" s="19"/>
      <c r="D17" s="13" t="s">
        <v>24</v>
      </c>
      <c r="E17" s="19"/>
      <c r="F17" s="19"/>
      <c r="G17" s="19"/>
      <c r="H17" s="19"/>
      <c r="I17" s="13" t="s">
        <v>21</v>
      </c>
      <c r="J17" s="14" t="n">
        <f aca="false">'Rekapitulácia stavby'!AN13</f>
        <v>0</v>
      </c>
      <c r="K17" s="19"/>
      <c r="L17" s="36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="21" customFormat="true" ht="18" hidden="false" customHeight="true" outlineLevel="0" collapsed="false">
      <c r="A18" s="19"/>
      <c r="B18" s="20"/>
      <c r="C18" s="19"/>
      <c r="D18" s="19"/>
      <c r="E18" s="106" t="str">
        <f aca="false">'Rekapitulácia stavby'!E14</f>
        <v> </v>
      </c>
      <c r="F18" s="106"/>
      <c r="G18" s="106"/>
      <c r="H18" s="106"/>
      <c r="I18" s="13" t="s">
        <v>23</v>
      </c>
      <c r="J18" s="14" t="n">
        <f aca="false">'Rekapitulácia stavby'!AN14</f>
        <v>0</v>
      </c>
      <c r="K18" s="19"/>
      <c r="L18" s="36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="21" customFormat="true" ht="6.95" hidden="false" customHeight="true" outlineLevel="0" collapsed="false">
      <c r="A19" s="19"/>
      <c r="B19" s="20"/>
      <c r="C19" s="19"/>
      <c r="D19" s="19"/>
      <c r="E19" s="19"/>
      <c r="F19" s="19"/>
      <c r="G19" s="19"/>
      <c r="H19" s="19"/>
      <c r="I19" s="19"/>
      <c r="J19" s="19"/>
      <c r="K19" s="19"/>
      <c r="L19" s="36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="21" customFormat="true" ht="12" hidden="false" customHeight="true" outlineLevel="0" collapsed="false">
      <c r="A20" s="19"/>
      <c r="B20" s="20"/>
      <c r="C20" s="19"/>
      <c r="D20" s="13" t="s">
        <v>25</v>
      </c>
      <c r="E20" s="19"/>
      <c r="F20" s="19"/>
      <c r="G20" s="19"/>
      <c r="H20" s="19"/>
      <c r="I20" s="13" t="s">
        <v>21</v>
      </c>
      <c r="J20" s="14"/>
      <c r="K20" s="19"/>
      <c r="L20" s="36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="21" customFormat="true" ht="18" hidden="false" customHeight="true" outlineLevel="0" collapsed="false">
      <c r="A21" s="19"/>
      <c r="B21" s="20"/>
      <c r="C21" s="19"/>
      <c r="D21" s="19"/>
      <c r="E21" s="14" t="s">
        <v>26</v>
      </c>
      <c r="F21" s="19"/>
      <c r="G21" s="19"/>
      <c r="H21" s="19"/>
      <c r="I21" s="13" t="s">
        <v>23</v>
      </c>
      <c r="J21" s="14"/>
      <c r="K21" s="19"/>
      <c r="L21" s="36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="21" customFormat="true" ht="6.95" hidden="false" customHeight="true" outlineLevel="0" collapsed="false">
      <c r="A22" s="19"/>
      <c r="B22" s="20"/>
      <c r="C22" s="19"/>
      <c r="D22" s="19"/>
      <c r="E22" s="19"/>
      <c r="F22" s="19"/>
      <c r="G22" s="19"/>
      <c r="H22" s="19"/>
      <c r="I22" s="19"/>
      <c r="J22" s="19"/>
      <c r="K22" s="19"/>
      <c r="L22" s="36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="21" customFormat="true" ht="12" hidden="false" customHeight="true" outlineLevel="0" collapsed="false">
      <c r="A23" s="19"/>
      <c r="B23" s="20"/>
      <c r="C23" s="19"/>
      <c r="D23" s="13" t="s">
        <v>28</v>
      </c>
      <c r="E23" s="19"/>
      <c r="F23" s="19"/>
      <c r="G23" s="19"/>
      <c r="H23" s="19"/>
      <c r="I23" s="13" t="s">
        <v>21</v>
      </c>
      <c r="J23" s="14" t="str">
        <f aca="false">IF('Rekapitulácia stavby'!AN19="","",'Rekapitulácia stavby'!AN19)</f>
        <v/>
      </c>
      <c r="K23" s="19"/>
      <c r="L23" s="36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="21" customFormat="true" ht="18" hidden="false" customHeight="true" outlineLevel="0" collapsed="false">
      <c r="A24" s="19"/>
      <c r="B24" s="20"/>
      <c r="C24" s="19"/>
      <c r="D24" s="19"/>
      <c r="E24" s="14" t="str">
        <f aca="false">IF('Rekapitulácia stavby'!E20="","",'Rekapitulácia stavby'!E20)</f>
        <v> </v>
      </c>
      <c r="F24" s="19"/>
      <c r="G24" s="19"/>
      <c r="H24" s="19"/>
      <c r="I24" s="13" t="s">
        <v>23</v>
      </c>
      <c r="J24" s="14" t="str">
        <f aca="false">IF('Rekapitulácia stavby'!AN20="","",'Rekapitulácia stavby'!AN20)</f>
        <v/>
      </c>
      <c r="K24" s="19"/>
      <c r="L24" s="36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="21" customFormat="true" ht="6.95" hidden="false" customHeight="true" outlineLevel="0" collapsed="false">
      <c r="A25" s="19"/>
      <c r="B25" s="20"/>
      <c r="C25" s="19"/>
      <c r="D25" s="19"/>
      <c r="E25" s="19"/>
      <c r="F25" s="19"/>
      <c r="G25" s="19"/>
      <c r="H25" s="19"/>
      <c r="I25" s="19"/>
      <c r="J25" s="19"/>
      <c r="K25" s="19"/>
      <c r="L25" s="36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="21" customFormat="true" ht="12" hidden="false" customHeight="true" outlineLevel="0" collapsed="false">
      <c r="A26" s="19"/>
      <c r="B26" s="20"/>
      <c r="C26" s="19"/>
      <c r="D26" s="13" t="s">
        <v>29</v>
      </c>
      <c r="E26" s="19"/>
      <c r="F26" s="19"/>
      <c r="G26" s="19"/>
      <c r="H26" s="19"/>
      <c r="I26" s="19"/>
      <c r="J26" s="19"/>
      <c r="K26" s="19"/>
      <c r="L26" s="36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="110" customFormat="true" ht="16.5" hidden="false" customHeight="true" outlineLevel="0" collapsed="false">
      <c r="A27" s="107"/>
      <c r="B27" s="108"/>
      <c r="C27" s="107"/>
      <c r="D27" s="107"/>
      <c r="E27" s="15"/>
      <c r="F27" s="15"/>
      <c r="G27" s="15"/>
      <c r="H27" s="15"/>
      <c r="I27" s="107"/>
      <c r="J27" s="107"/>
      <c r="K27" s="107"/>
      <c r="L27" s="109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</row>
    <row r="28" s="21" customFormat="true" ht="6.95" hidden="false" customHeight="true" outlineLevel="0" collapsed="false">
      <c r="A28" s="19"/>
      <c r="B28" s="20"/>
      <c r="C28" s="19"/>
      <c r="D28" s="19"/>
      <c r="E28" s="19"/>
      <c r="F28" s="19"/>
      <c r="G28" s="19"/>
      <c r="H28" s="19"/>
      <c r="I28" s="19"/>
      <c r="J28" s="19"/>
      <c r="K28" s="19"/>
      <c r="L28" s="36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="21" customFormat="true" ht="6.95" hidden="false" customHeight="true" outlineLevel="0" collapsed="false">
      <c r="A29" s="19"/>
      <c r="B29" s="20"/>
      <c r="C29" s="19"/>
      <c r="D29" s="69"/>
      <c r="E29" s="69"/>
      <c r="F29" s="69"/>
      <c r="G29" s="69"/>
      <c r="H29" s="69"/>
      <c r="I29" s="69"/>
      <c r="J29" s="69"/>
      <c r="K29" s="69"/>
      <c r="L29" s="36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="21" customFormat="true" ht="14.4" hidden="false" customHeight="true" outlineLevel="0" collapsed="false">
      <c r="A30" s="19"/>
      <c r="B30" s="20"/>
      <c r="C30" s="19"/>
      <c r="D30" s="14" t="s">
        <v>89</v>
      </c>
      <c r="E30" s="19"/>
      <c r="F30" s="19"/>
      <c r="G30" s="19"/>
      <c r="H30" s="19"/>
      <c r="I30" s="19"/>
      <c r="J30" s="111" t="n">
        <f aca="false">J96</f>
        <v>0</v>
      </c>
      <c r="K30" s="19"/>
      <c r="L30" s="36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="21" customFormat="true" ht="14.4" hidden="false" customHeight="true" outlineLevel="0" collapsed="false">
      <c r="A31" s="19"/>
      <c r="B31" s="20"/>
      <c r="C31" s="19"/>
      <c r="D31" s="17" t="s">
        <v>90</v>
      </c>
      <c r="E31" s="19"/>
      <c r="F31" s="19"/>
      <c r="G31" s="19"/>
      <c r="H31" s="19"/>
      <c r="I31" s="19"/>
      <c r="J31" s="111" t="n">
        <f aca="false">J123</f>
        <v>0</v>
      </c>
      <c r="K31" s="19"/>
      <c r="L31" s="36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="21" customFormat="true" ht="25.45" hidden="false" customHeight="true" outlineLevel="0" collapsed="false">
      <c r="A32" s="19"/>
      <c r="B32" s="20"/>
      <c r="C32" s="19"/>
      <c r="D32" s="112" t="s">
        <v>32</v>
      </c>
      <c r="E32" s="19"/>
      <c r="F32" s="19"/>
      <c r="G32" s="19"/>
      <c r="H32" s="19"/>
      <c r="I32" s="19"/>
      <c r="J32" s="113" t="n">
        <f aca="false">ROUND(J30 + J31, 2)</f>
        <v>0</v>
      </c>
      <c r="K32" s="19"/>
      <c r="L32" s="36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="21" customFormat="true" ht="6.95" hidden="false" customHeight="true" outlineLevel="0" collapsed="false">
      <c r="A33" s="19"/>
      <c r="B33" s="20"/>
      <c r="C33" s="19"/>
      <c r="D33" s="69"/>
      <c r="E33" s="69"/>
      <c r="F33" s="69"/>
      <c r="G33" s="69"/>
      <c r="H33" s="69"/>
      <c r="I33" s="69"/>
      <c r="J33" s="69"/>
      <c r="K33" s="69"/>
      <c r="L33" s="36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="21" customFormat="true" ht="14.4" hidden="false" customHeight="true" outlineLevel="0" collapsed="false">
      <c r="A34" s="19"/>
      <c r="B34" s="20"/>
      <c r="C34" s="19"/>
      <c r="D34" s="19"/>
      <c r="E34" s="19"/>
      <c r="F34" s="114" t="s">
        <v>34</v>
      </c>
      <c r="G34" s="19"/>
      <c r="H34" s="19"/>
      <c r="I34" s="114" t="s">
        <v>33</v>
      </c>
      <c r="J34" s="114" t="s">
        <v>35</v>
      </c>
      <c r="K34" s="19"/>
      <c r="L34" s="36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="21" customFormat="true" ht="14.4" hidden="false" customHeight="true" outlineLevel="0" collapsed="false">
      <c r="A35" s="19"/>
      <c r="B35" s="20"/>
      <c r="C35" s="19"/>
      <c r="D35" s="115" t="s">
        <v>36</v>
      </c>
      <c r="E35" s="13" t="s">
        <v>37</v>
      </c>
      <c r="F35" s="116" t="n">
        <f aca="false">ROUND((SUM(BE123:BE124) + SUM(BE144:BE315)),  2)</f>
        <v>0</v>
      </c>
      <c r="G35" s="19"/>
      <c r="H35" s="19"/>
      <c r="I35" s="117" t="n">
        <v>0.2</v>
      </c>
      <c r="J35" s="116" t="n">
        <f aca="false">ROUND(((SUM(BE123:BE124) + SUM(BE144:BE315))*I35),  2)</f>
        <v>0</v>
      </c>
      <c r="K35" s="19"/>
      <c r="L35" s="36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="21" customFormat="true" ht="14.4" hidden="false" customHeight="true" outlineLevel="0" collapsed="false">
      <c r="A36" s="19"/>
      <c r="B36" s="20"/>
      <c r="C36" s="19"/>
      <c r="D36" s="19"/>
      <c r="E36" s="13" t="s">
        <v>38</v>
      </c>
      <c r="F36" s="116" t="n">
        <f aca="false">ROUND((SUM(BF123:BF124) + SUM(BF144:BF315)),  2)</f>
        <v>0</v>
      </c>
      <c r="G36" s="19"/>
      <c r="H36" s="19"/>
      <c r="I36" s="117" t="n">
        <v>0.2</v>
      </c>
      <c r="J36" s="116" t="n">
        <f aca="false">ROUND(((SUM(BF123:BF124) + SUM(BF144:BF315))*I36),  2)</f>
        <v>0</v>
      </c>
      <c r="K36" s="19"/>
      <c r="L36" s="36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="21" customFormat="true" ht="14.4" hidden="true" customHeight="true" outlineLevel="0" collapsed="false">
      <c r="A37" s="19"/>
      <c r="B37" s="20"/>
      <c r="C37" s="19"/>
      <c r="D37" s="19"/>
      <c r="E37" s="13" t="s">
        <v>39</v>
      </c>
      <c r="F37" s="116" t="n">
        <f aca="false">ROUND((SUM(BG123:BG124) + SUM(BG144:BG315)),  2)</f>
        <v>0</v>
      </c>
      <c r="G37" s="19"/>
      <c r="H37" s="19"/>
      <c r="I37" s="117" t="n">
        <v>0.2</v>
      </c>
      <c r="J37" s="116" t="n">
        <f aca="false">0</f>
        <v>0</v>
      </c>
      <c r="K37" s="19"/>
      <c r="L37" s="36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="21" customFormat="true" ht="14.4" hidden="true" customHeight="true" outlineLevel="0" collapsed="false">
      <c r="A38" s="19"/>
      <c r="B38" s="20"/>
      <c r="C38" s="19"/>
      <c r="D38" s="19"/>
      <c r="E38" s="13" t="s">
        <v>40</v>
      </c>
      <c r="F38" s="116" t="n">
        <f aca="false">ROUND((SUM(BH123:BH124) + SUM(BH144:BH315)),  2)</f>
        <v>0</v>
      </c>
      <c r="G38" s="19"/>
      <c r="H38" s="19"/>
      <c r="I38" s="117" t="n">
        <v>0.2</v>
      </c>
      <c r="J38" s="116" t="n">
        <f aca="false">0</f>
        <v>0</v>
      </c>
      <c r="K38" s="19"/>
      <c r="L38" s="36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="21" customFormat="true" ht="14.4" hidden="true" customHeight="true" outlineLevel="0" collapsed="false">
      <c r="A39" s="19"/>
      <c r="B39" s="20"/>
      <c r="C39" s="19"/>
      <c r="D39" s="19"/>
      <c r="E39" s="13" t="s">
        <v>41</v>
      </c>
      <c r="F39" s="116" t="n">
        <f aca="false">ROUND((SUM(BI123:BI124) + SUM(BI144:BI315)),  2)</f>
        <v>0</v>
      </c>
      <c r="G39" s="19"/>
      <c r="H39" s="19"/>
      <c r="I39" s="117" t="n">
        <v>0</v>
      </c>
      <c r="J39" s="116" t="n">
        <f aca="false">0</f>
        <v>0</v>
      </c>
      <c r="K39" s="19"/>
      <c r="L39" s="36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="21" customFormat="true" ht="6.95" hidden="false" customHeight="true" outlineLevel="0" collapsed="false">
      <c r="A40" s="19"/>
      <c r="B40" s="20"/>
      <c r="C40" s="19"/>
      <c r="D40" s="19"/>
      <c r="E40" s="19"/>
      <c r="F40" s="19"/>
      <c r="G40" s="19"/>
      <c r="H40" s="19"/>
      <c r="I40" s="19"/>
      <c r="J40" s="19"/>
      <c r="K40" s="19"/>
      <c r="L40" s="36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="21" customFormat="true" ht="25.45" hidden="false" customHeight="true" outlineLevel="0" collapsed="false">
      <c r="A41" s="19"/>
      <c r="B41" s="20"/>
      <c r="C41" s="99"/>
      <c r="D41" s="118" t="s">
        <v>42</v>
      </c>
      <c r="E41" s="60"/>
      <c r="F41" s="60"/>
      <c r="G41" s="119" t="s">
        <v>43</v>
      </c>
      <c r="H41" s="120" t="s">
        <v>44</v>
      </c>
      <c r="I41" s="60"/>
      <c r="J41" s="121" t="n">
        <f aca="false">SUM(J32:J39)</f>
        <v>0</v>
      </c>
      <c r="K41" s="122"/>
      <c r="L41" s="36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</row>
    <row r="42" s="21" customFormat="true" ht="14.4" hidden="false" customHeight="true" outlineLevel="0" collapsed="false">
      <c r="A42" s="19"/>
      <c r="B42" s="20"/>
      <c r="C42" s="19"/>
      <c r="D42" s="19"/>
      <c r="E42" s="19"/>
      <c r="F42" s="19"/>
      <c r="G42" s="19"/>
      <c r="H42" s="19"/>
      <c r="I42" s="19"/>
      <c r="J42" s="19"/>
      <c r="K42" s="19"/>
      <c r="L42" s="36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21" customFormat="true" ht="14.4" hidden="false" customHeight="true" outlineLevel="0" collapsed="false">
      <c r="B50" s="36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36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21" customFormat="true" ht="12.8" hidden="false" customHeight="false" outlineLevel="0" collapsed="false">
      <c r="A61" s="19"/>
      <c r="B61" s="20"/>
      <c r="C61" s="19"/>
      <c r="D61" s="39" t="s">
        <v>47</v>
      </c>
      <c r="E61" s="23"/>
      <c r="F61" s="123" t="s">
        <v>48</v>
      </c>
      <c r="G61" s="39" t="s">
        <v>47</v>
      </c>
      <c r="H61" s="23"/>
      <c r="I61" s="23"/>
      <c r="J61" s="124" t="s">
        <v>48</v>
      </c>
      <c r="K61" s="23"/>
      <c r="L61" s="36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21" customFormat="true" ht="12.8" hidden="false" customHeight="false" outlineLevel="0" collapsed="false">
      <c r="A65" s="19"/>
      <c r="B65" s="20"/>
      <c r="C65" s="19"/>
      <c r="D65" s="37" t="s">
        <v>49</v>
      </c>
      <c r="E65" s="40"/>
      <c r="F65" s="40"/>
      <c r="G65" s="37" t="s">
        <v>50</v>
      </c>
      <c r="H65" s="40"/>
      <c r="I65" s="40"/>
      <c r="J65" s="40"/>
      <c r="K65" s="40"/>
      <c r="L65" s="36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21" customFormat="true" ht="12.8" hidden="false" customHeight="false" outlineLevel="0" collapsed="false">
      <c r="A76" s="19"/>
      <c r="B76" s="20"/>
      <c r="C76" s="19"/>
      <c r="D76" s="39" t="s">
        <v>47</v>
      </c>
      <c r="E76" s="23"/>
      <c r="F76" s="123" t="s">
        <v>48</v>
      </c>
      <c r="G76" s="39" t="s">
        <v>47</v>
      </c>
      <c r="H76" s="23"/>
      <c r="I76" s="23"/>
      <c r="J76" s="124" t="s">
        <v>48</v>
      </c>
      <c r="K76" s="23"/>
      <c r="L76" s="36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="21" customFormat="true" ht="14.4" hidden="false" customHeight="true" outlineLevel="0" collapsed="false">
      <c r="A77" s="19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81" s="21" customFormat="true" ht="6.95" hidden="false" customHeight="true" outlineLevel="0" collapsed="false">
      <c r="A81" s="19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="21" customFormat="true" ht="24.95" hidden="false" customHeight="true" outlineLevel="0" collapsed="false">
      <c r="A82" s="19"/>
      <c r="B82" s="20"/>
      <c r="C82" s="7" t="s">
        <v>91</v>
      </c>
      <c r="D82" s="19"/>
      <c r="E82" s="19"/>
      <c r="F82" s="19"/>
      <c r="G82" s="19"/>
      <c r="H82" s="19"/>
      <c r="I82" s="19"/>
      <c r="J82" s="19"/>
      <c r="K82" s="19"/>
      <c r="L82" s="36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="21" customFormat="true" ht="6.95" hidden="false" customHeight="true" outlineLevel="0" collapsed="false">
      <c r="A83" s="19"/>
      <c r="B83" s="20"/>
      <c r="C83" s="19"/>
      <c r="D83" s="19"/>
      <c r="E83" s="19"/>
      <c r="F83" s="19"/>
      <c r="G83" s="19"/>
      <c r="H83" s="19"/>
      <c r="I83" s="19"/>
      <c r="J83" s="19"/>
      <c r="K83" s="19"/>
      <c r="L83" s="36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="21" customFormat="true" ht="12" hidden="false" customHeight="true" outlineLevel="0" collapsed="false">
      <c r="A84" s="19"/>
      <c r="B84" s="20"/>
      <c r="C84" s="13" t="s">
        <v>12</v>
      </c>
      <c r="D84" s="19"/>
      <c r="E84" s="19"/>
      <c r="F84" s="19"/>
      <c r="G84" s="19"/>
      <c r="H84" s="19"/>
      <c r="I84" s="19"/>
      <c r="J84" s="19"/>
      <c r="K84" s="19"/>
      <c r="L84" s="36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="21" customFormat="true" ht="16.5" hidden="false" customHeight="true" outlineLevel="0" collapsed="false">
      <c r="A85" s="19"/>
      <c r="B85" s="20"/>
      <c r="C85" s="19"/>
      <c r="D85" s="19"/>
      <c r="E85" s="103" t="str">
        <f aca="false">E7</f>
        <v>Rekonštrukcia požiarnej zbrojnice v obci Píla</v>
      </c>
      <c r="F85" s="103"/>
      <c r="G85" s="103"/>
      <c r="H85" s="103"/>
      <c r="I85" s="19"/>
      <c r="J85" s="19"/>
      <c r="K85" s="19"/>
      <c r="L85" s="36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="21" customFormat="true" ht="12" hidden="false" customHeight="true" outlineLevel="0" collapsed="false">
      <c r="A86" s="19"/>
      <c r="B86" s="20"/>
      <c r="C86" s="13" t="s">
        <v>87</v>
      </c>
      <c r="D86" s="19"/>
      <c r="E86" s="19"/>
      <c r="F86" s="19"/>
      <c r="G86" s="19"/>
      <c r="H86" s="19"/>
      <c r="I86" s="19"/>
      <c r="J86" s="19"/>
      <c r="K86" s="19"/>
      <c r="L86" s="36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</row>
    <row r="87" s="21" customFormat="true" ht="16.5" hidden="false" customHeight="true" outlineLevel="0" collapsed="false">
      <c r="A87" s="19"/>
      <c r="B87" s="20"/>
      <c r="C87" s="19"/>
      <c r="D87" s="19"/>
      <c r="E87" s="104" t="str">
        <f aca="false">E9</f>
        <v>001 - Požiarna zbrojnica  - stavebná časť</v>
      </c>
      <c r="F87" s="104"/>
      <c r="G87" s="104"/>
      <c r="H87" s="104"/>
      <c r="I87" s="19"/>
      <c r="J87" s="19"/>
      <c r="K87" s="19"/>
      <c r="L87" s="36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="21" customFormat="true" ht="6.95" hidden="false" customHeight="true" outlineLevel="0" collapsed="false">
      <c r="A88" s="19"/>
      <c r="B88" s="20"/>
      <c r="C88" s="19"/>
      <c r="D88" s="19"/>
      <c r="E88" s="19"/>
      <c r="F88" s="19"/>
      <c r="G88" s="19"/>
      <c r="H88" s="19"/>
      <c r="I88" s="19"/>
      <c r="J88" s="19"/>
      <c r="K88" s="19"/>
      <c r="L88" s="36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="21" customFormat="true" ht="12" hidden="false" customHeight="true" outlineLevel="0" collapsed="false">
      <c r="A89" s="19"/>
      <c r="B89" s="20"/>
      <c r="C89" s="13" t="s">
        <v>16</v>
      </c>
      <c r="D89" s="19"/>
      <c r="E89" s="19"/>
      <c r="F89" s="14" t="str">
        <f aca="false">F12</f>
        <v> </v>
      </c>
      <c r="G89" s="19"/>
      <c r="H89" s="19"/>
      <c r="I89" s="13" t="s">
        <v>18</v>
      </c>
      <c r="J89" s="105" t="str">
        <f aca="false">IF(J12="","",J12)</f>
        <v>23. 6. 2021</v>
      </c>
      <c r="K89" s="19"/>
      <c r="L89" s="36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="21" customFormat="true" ht="6.95" hidden="false" customHeight="true" outlineLevel="0" collapsed="false">
      <c r="A90" s="19"/>
      <c r="B90" s="20"/>
      <c r="C90" s="19"/>
      <c r="D90" s="19"/>
      <c r="E90" s="19"/>
      <c r="F90" s="19"/>
      <c r="G90" s="19"/>
      <c r="H90" s="19"/>
      <c r="I90" s="19"/>
      <c r="J90" s="19"/>
      <c r="K90" s="19"/>
      <c r="L90" s="36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="21" customFormat="true" ht="15.15" hidden="false" customHeight="true" outlineLevel="0" collapsed="false">
      <c r="A91" s="19"/>
      <c r="B91" s="20"/>
      <c r="C91" s="13" t="s">
        <v>20</v>
      </c>
      <c r="D91" s="19"/>
      <c r="E91" s="19"/>
      <c r="F91" s="14" t="str">
        <f aca="false">E15</f>
        <v>Obec Píla</v>
      </c>
      <c r="G91" s="19"/>
      <c r="H91" s="19"/>
      <c r="I91" s="13" t="s">
        <v>25</v>
      </c>
      <c r="J91" s="125" t="str">
        <f aca="false">E21</f>
        <v>Ing.arch Peter Dodok</v>
      </c>
      <c r="K91" s="19"/>
      <c r="L91" s="36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="21" customFormat="true" ht="15.15" hidden="false" customHeight="true" outlineLevel="0" collapsed="false">
      <c r="A92" s="19"/>
      <c r="B92" s="20"/>
      <c r="C92" s="13" t="s">
        <v>24</v>
      </c>
      <c r="D92" s="19"/>
      <c r="E92" s="19"/>
      <c r="F92" s="14" t="str">
        <f aca="false">IF(E18="","",E18)</f>
        <v> </v>
      </c>
      <c r="G92" s="19"/>
      <c r="H92" s="19"/>
      <c r="I92" s="13" t="s">
        <v>28</v>
      </c>
      <c r="J92" s="125" t="str">
        <f aca="false">E24</f>
        <v> </v>
      </c>
      <c r="K92" s="19"/>
      <c r="L92" s="36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="21" customFormat="true" ht="10.3" hidden="false" customHeight="true" outlineLevel="0" collapsed="false">
      <c r="A93" s="19"/>
      <c r="B93" s="20"/>
      <c r="C93" s="19"/>
      <c r="D93" s="19"/>
      <c r="E93" s="19"/>
      <c r="F93" s="19"/>
      <c r="G93" s="19"/>
      <c r="H93" s="19"/>
      <c r="I93" s="19"/>
      <c r="J93" s="19"/>
      <c r="K93" s="19"/>
      <c r="L93" s="36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="21" customFormat="true" ht="29.3" hidden="false" customHeight="true" outlineLevel="0" collapsed="false">
      <c r="A94" s="19"/>
      <c r="B94" s="20"/>
      <c r="C94" s="126" t="s">
        <v>92</v>
      </c>
      <c r="D94" s="99"/>
      <c r="E94" s="99"/>
      <c r="F94" s="99"/>
      <c r="G94" s="99"/>
      <c r="H94" s="99"/>
      <c r="I94" s="99"/>
      <c r="J94" s="127" t="s">
        <v>93</v>
      </c>
      <c r="K94" s="99"/>
      <c r="L94" s="36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="21" customFormat="true" ht="10.3" hidden="false" customHeight="true" outlineLevel="0" collapsed="false">
      <c r="A95" s="19"/>
      <c r="B95" s="20"/>
      <c r="C95" s="19"/>
      <c r="D95" s="19"/>
      <c r="E95" s="19"/>
      <c r="F95" s="19"/>
      <c r="G95" s="19"/>
      <c r="H95" s="19"/>
      <c r="I95" s="19"/>
      <c r="J95" s="19"/>
      <c r="K95" s="19"/>
      <c r="L95" s="36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="21" customFormat="true" ht="22.8" hidden="false" customHeight="true" outlineLevel="0" collapsed="false">
      <c r="A96" s="19"/>
      <c r="B96" s="20"/>
      <c r="C96" s="128" t="s">
        <v>94</v>
      </c>
      <c r="D96" s="19"/>
      <c r="E96" s="19"/>
      <c r="F96" s="19"/>
      <c r="G96" s="19"/>
      <c r="H96" s="19"/>
      <c r="I96" s="19"/>
      <c r="J96" s="113" t="n">
        <f aca="false">J144</f>
        <v>0</v>
      </c>
      <c r="K96" s="19"/>
      <c r="L96" s="36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U96" s="3" t="s">
        <v>95</v>
      </c>
    </row>
    <row r="97" s="129" customFormat="true" ht="24.95" hidden="false" customHeight="true" outlineLevel="0" collapsed="false">
      <c r="B97" s="130"/>
      <c r="D97" s="131" t="s">
        <v>96</v>
      </c>
      <c r="E97" s="132"/>
      <c r="F97" s="132"/>
      <c r="G97" s="132"/>
      <c r="H97" s="132"/>
      <c r="I97" s="132"/>
      <c r="J97" s="133" t="n">
        <f aca="false">J145</f>
        <v>0</v>
      </c>
      <c r="L97" s="130"/>
    </row>
    <row r="98" s="134" customFormat="true" ht="19.95" hidden="false" customHeight="true" outlineLevel="0" collapsed="false">
      <c r="B98" s="135"/>
      <c r="D98" s="136" t="s">
        <v>97</v>
      </c>
      <c r="E98" s="137"/>
      <c r="F98" s="137"/>
      <c r="G98" s="137"/>
      <c r="H98" s="137"/>
      <c r="I98" s="137"/>
      <c r="J98" s="138" t="n">
        <f aca="false">J146</f>
        <v>0</v>
      </c>
      <c r="L98" s="135"/>
    </row>
    <row r="99" s="134" customFormat="true" ht="19.95" hidden="false" customHeight="true" outlineLevel="0" collapsed="false">
      <c r="B99" s="135"/>
      <c r="D99" s="136" t="s">
        <v>98</v>
      </c>
      <c r="E99" s="137"/>
      <c r="F99" s="137"/>
      <c r="G99" s="137"/>
      <c r="H99" s="137"/>
      <c r="I99" s="137"/>
      <c r="J99" s="138" t="n">
        <f aca="false">J160</f>
        <v>0</v>
      </c>
      <c r="L99" s="135"/>
    </row>
    <row r="100" s="134" customFormat="true" ht="19.95" hidden="false" customHeight="true" outlineLevel="0" collapsed="false">
      <c r="B100" s="135"/>
      <c r="D100" s="136" t="s">
        <v>99</v>
      </c>
      <c r="E100" s="137"/>
      <c r="F100" s="137"/>
      <c r="G100" s="137"/>
      <c r="H100" s="137"/>
      <c r="I100" s="137"/>
      <c r="J100" s="138" t="n">
        <f aca="false">J173</f>
        <v>0</v>
      </c>
      <c r="L100" s="135"/>
    </row>
    <row r="101" s="134" customFormat="true" ht="19.95" hidden="false" customHeight="true" outlineLevel="0" collapsed="false">
      <c r="B101" s="135"/>
      <c r="D101" s="136" t="s">
        <v>100</v>
      </c>
      <c r="E101" s="137"/>
      <c r="F101" s="137"/>
      <c r="G101" s="137"/>
      <c r="H101" s="137"/>
      <c r="I101" s="137"/>
      <c r="J101" s="138" t="n">
        <f aca="false">J189</f>
        <v>0</v>
      </c>
      <c r="L101" s="135"/>
    </row>
    <row r="102" s="134" customFormat="true" ht="19.95" hidden="false" customHeight="true" outlineLevel="0" collapsed="false">
      <c r="B102" s="135"/>
      <c r="D102" s="136" t="s">
        <v>101</v>
      </c>
      <c r="E102" s="137"/>
      <c r="F102" s="137"/>
      <c r="G102" s="137"/>
      <c r="H102" s="137"/>
      <c r="I102" s="137"/>
      <c r="J102" s="138" t="n">
        <f aca="false">J196</f>
        <v>0</v>
      </c>
      <c r="L102" s="135"/>
    </row>
    <row r="103" s="134" customFormat="true" ht="19.95" hidden="false" customHeight="true" outlineLevel="0" collapsed="false">
      <c r="B103" s="135"/>
      <c r="D103" s="136" t="s">
        <v>102</v>
      </c>
      <c r="E103" s="137"/>
      <c r="F103" s="137"/>
      <c r="G103" s="137"/>
      <c r="H103" s="137"/>
      <c r="I103" s="137"/>
      <c r="J103" s="138" t="n">
        <f aca="false">J208</f>
        <v>0</v>
      </c>
      <c r="L103" s="135"/>
    </row>
    <row r="104" s="134" customFormat="true" ht="19.95" hidden="false" customHeight="true" outlineLevel="0" collapsed="false">
      <c r="B104" s="135"/>
      <c r="D104" s="136" t="s">
        <v>103</v>
      </c>
      <c r="E104" s="137"/>
      <c r="F104" s="137"/>
      <c r="G104" s="137"/>
      <c r="H104" s="137"/>
      <c r="I104" s="137"/>
      <c r="J104" s="138" t="n">
        <f aca="false">J216</f>
        <v>0</v>
      </c>
      <c r="L104" s="135"/>
    </row>
    <row r="105" s="129" customFormat="true" ht="24.95" hidden="false" customHeight="true" outlineLevel="0" collapsed="false">
      <c r="B105" s="130"/>
      <c r="D105" s="131" t="s">
        <v>104</v>
      </c>
      <c r="E105" s="132"/>
      <c r="F105" s="132"/>
      <c r="G105" s="132"/>
      <c r="H105" s="132"/>
      <c r="I105" s="132"/>
      <c r="J105" s="133" t="n">
        <f aca="false">J218</f>
        <v>0</v>
      </c>
      <c r="L105" s="130"/>
    </row>
    <row r="106" s="134" customFormat="true" ht="19.95" hidden="false" customHeight="true" outlineLevel="0" collapsed="false">
      <c r="B106" s="135"/>
      <c r="D106" s="136" t="s">
        <v>105</v>
      </c>
      <c r="E106" s="137"/>
      <c r="F106" s="137"/>
      <c r="G106" s="137"/>
      <c r="H106" s="137"/>
      <c r="I106" s="137"/>
      <c r="J106" s="138" t="n">
        <f aca="false">J219</f>
        <v>0</v>
      </c>
      <c r="L106" s="135"/>
    </row>
    <row r="107" s="134" customFormat="true" ht="19.95" hidden="false" customHeight="true" outlineLevel="0" collapsed="false">
      <c r="B107" s="135"/>
      <c r="D107" s="136" t="s">
        <v>106</v>
      </c>
      <c r="E107" s="137"/>
      <c r="F107" s="137"/>
      <c r="G107" s="137"/>
      <c r="H107" s="137"/>
      <c r="I107" s="137"/>
      <c r="J107" s="138" t="n">
        <f aca="false">J237</f>
        <v>0</v>
      </c>
      <c r="L107" s="135"/>
    </row>
    <row r="108" s="134" customFormat="true" ht="19.95" hidden="false" customHeight="true" outlineLevel="0" collapsed="false">
      <c r="B108" s="135"/>
      <c r="D108" s="136" t="s">
        <v>107</v>
      </c>
      <c r="E108" s="137"/>
      <c r="F108" s="137"/>
      <c r="G108" s="137"/>
      <c r="H108" s="137"/>
      <c r="I108" s="137"/>
      <c r="J108" s="138" t="n">
        <f aca="false">J239</f>
        <v>0</v>
      </c>
      <c r="L108" s="135"/>
    </row>
    <row r="109" s="134" customFormat="true" ht="19.95" hidden="false" customHeight="true" outlineLevel="0" collapsed="false">
      <c r="B109" s="135"/>
      <c r="D109" s="136" t="s">
        <v>108</v>
      </c>
      <c r="E109" s="137"/>
      <c r="F109" s="137"/>
      <c r="G109" s="137"/>
      <c r="H109" s="137"/>
      <c r="I109" s="137"/>
      <c r="J109" s="138" t="n">
        <f aca="false">J267</f>
        <v>0</v>
      </c>
      <c r="L109" s="135"/>
    </row>
    <row r="110" s="134" customFormat="true" ht="19.95" hidden="false" customHeight="true" outlineLevel="0" collapsed="false">
      <c r="B110" s="135"/>
      <c r="D110" s="136" t="s">
        <v>109</v>
      </c>
      <c r="E110" s="137"/>
      <c r="F110" s="137"/>
      <c r="G110" s="137"/>
      <c r="H110" s="137"/>
      <c r="I110" s="137"/>
      <c r="J110" s="138" t="n">
        <f aca="false">J276</f>
        <v>0</v>
      </c>
      <c r="L110" s="135"/>
    </row>
    <row r="111" s="134" customFormat="true" ht="19.95" hidden="false" customHeight="true" outlineLevel="0" collapsed="false">
      <c r="B111" s="135"/>
      <c r="D111" s="136" t="s">
        <v>110</v>
      </c>
      <c r="E111" s="137"/>
      <c r="F111" s="137"/>
      <c r="G111" s="137"/>
      <c r="H111" s="137"/>
      <c r="I111" s="137"/>
      <c r="J111" s="138" t="n">
        <f aca="false">J280</f>
        <v>0</v>
      </c>
      <c r="L111" s="135"/>
    </row>
    <row r="112" s="134" customFormat="true" ht="19.95" hidden="false" customHeight="true" outlineLevel="0" collapsed="false">
      <c r="B112" s="135"/>
      <c r="D112" s="136" t="s">
        <v>111</v>
      </c>
      <c r="E112" s="137"/>
      <c r="F112" s="137"/>
      <c r="G112" s="137"/>
      <c r="H112" s="137"/>
      <c r="I112" s="137"/>
      <c r="J112" s="138" t="n">
        <f aca="false">J284</f>
        <v>0</v>
      </c>
      <c r="L112" s="135"/>
    </row>
    <row r="113" s="134" customFormat="true" ht="19.95" hidden="false" customHeight="true" outlineLevel="0" collapsed="false">
      <c r="B113" s="135"/>
      <c r="D113" s="136" t="s">
        <v>112</v>
      </c>
      <c r="E113" s="137"/>
      <c r="F113" s="137"/>
      <c r="G113" s="137"/>
      <c r="H113" s="137"/>
      <c r="I113" s="137"/>
      <c r="J113" s="138" t="n">
        <f aca="false">J286</f>
        <v>0</v>
      </c>
      <c r="L113" s="135"/>
    </row>
    <row r="114" s="134" customFormat="true" ht="19.95" hidden="false" customHeight="true" outlineLevel="0" collapsed="false">
      <c r="B114" s="135"/>
      <c r="D114" s="136" t="s">
        <v>113</v>
      </c>
      <c r="E114" s="137"/>
      <c r="F114" s="137"/>
      <c r="G114" s="137"/>
      <c r="H114" s="137"/>
      <c r="I114" s="137"/>
      <c r="J114" s="138" t="n">
        <f aca="false">J289</f>
        <v>0</v>
      </c>
      <c r="L114" s="135"/>
    </row>
    <row r="115" s="134" customFormat="true" ht="19.95" hidden="false" customHeight="true" outlineLevel="0" collapsed="false">
      <c r="B115" s="135"/>
      <c r="D115" s="136" t="s">
        <v>114</v>
      </c>
      <c r="E115" s="137"/>
      <c r="F115" s="137"/>
      <c r="G115" s="137"/>
      <c r="H115" s="137"/>
      <c r="I115" s="137"/>
      <c r="J115" s="138" t="n">
        <f aca="false">J292</f>
        <v>0</v>
      </c>
      <c r="L115" s="135"/>
    </row>
    <row r="116" s="134" customFormat="true" ht="19.95" hidden="false" customHeight="true" outlineLevel="0" collapsed="false">
      <c r="B116" s="135"/>
      <c r="D116" s="136" t="s">
        <v>115</v>
      </c>
      <c r="E116" s="137"/>
      <c r="F116" s="137"/>
      <c r="G116" s="137"/>
      <c r="H116" s="137"/>
      <c r="I116" s="137"/>
      <c r="J116" s="138" t="n">
        <f aca="false">J295</f>
        <v>0</v>
      </c>
      <c r="L116" s="135"/>
    </row>
    <row r="117" s="134" customFormat="true" ht="19.95" hidden="false" customHeight="true" outlineLevel="0" collapsed="false">
      <c r="B117" s="135"/>
      <c r="D117" s="136" t="s">
        <v>116</v>
      </c>
      <c r="E117" s="137"/>
      <c r="F117" s="137"/>
      <c r="G117" s="137"/>
      <c r="H117" s="137"/>
      <c r="I117" s="137"/>
      <c r="J117" s="138" t="n">
        <f aca="false">J297</f>
        <v>0</v>
      </c>
      <c r="L117" s="135"/>
    </row>
    <row r="118" s="129" customFormat="true" ht="24.95" hidden="false" customHeight="true" outlineLevel="0" collapsed="false">
      <c r="B118" s="130"/>
      <c r="D118" s="131" t="s">
        <v>117</v>
      </c>
      <c r="E118" s="132"/>
      <c r="F118" s="132"/>
      <c r="G118" s="132"/>
      <c r="H118" s="132"/>
      <c r="I118" s="132"/>
      <c r="J118" s="133" t="n">
        <f aca="false">J298</f>
        <v>0</v>
      </c>
      <c r="L118" s="130"/>
    </row>
    <row r="119" s="134" customFormat="true" ht="19.95" hidden="false" customHeight="true" outlineLevel="0" collapsed="false">
      <c r="B119" s="135"/>
      <c r="D119" s="136" t="s">
        <v>118</v>
      </c>
      <c r="E119" s="137"/>
      <c r="F119" s="137"/>
      <c r="G119" s="137"/>
      <c r="H119" s="137"/>
      <c r="I119" s="137"/>
      <c r="J119" s="138" t="n">
        <f aca="false">J299</f>
        <v>0</v>
      </c>
      <c r="L119" s="135"/>
    </row>
    <row r="120" s="129" customFormat="true" ht="24.95" hidden="false" customHeight="true" outlineLevel="0" collapsed="false">
      <c r="B120" s="130"/>
      <c r="D120" s="131" t="s">
        <v>119</v>
      </c>
      <c r="E120" s="132"/>
      <c r="F120" s="132"/>
      <c r="G120" s="132"/>
      <c r="H120" s="132"/>
      <c r="I120" s="132"/>
      <c r="J120" s="133" t="n">
        <f aca="false">J314</f>
        <v>0</v>
      </c>
      <c r="L120" s="130"/>
    </row>
    <row r="121" s="21" customFormat="true" ht="21.85" hidden="false" customHeight="true" outlineLevel="0" collapsed="false">
      <c r="A121" s="19"/>
      <c r="B121" s="20"/>
      <c r="C121" s="19"/>
      <c r="D121" s="19"/>
      <c r="E121" s="19"/>
      <c r="F121" s="19"/>
      <c r="G121" s="19"/>
      <c r="H121" s="19"/>
      <c r="I121" s="19"/>
      <c r="J121" s="19"/>
      <c r="K121" s="19"/>
      <c r="L121" s="36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</row>
    <row r="122" s="21" customFormat="true" ht="6.95" hidden="false" customHeight="true" outlineLevel="0" collapsed="false">
      <c r="A122" s="19"/>
      <c r="B122" s="20"/>
      <c r="C122" s="19"/>
      <c r="D122" s="19"/>
      <c r="E122" s="19"/>
      <c r="F122" s="19"/>
      <c r="G122" s="19"/>
      <c r="H122" s="19"/>
      <c r="I122" s="19"/>
      <c r="J122" s="19"/>
      <c r="K122" s="19"/>
      <c r="L122" s="36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</row>
    <row r="123" s="21" customFormat="true" ht="29.3" hidden="false" customHeight="true" outlineLevel="0" collapsed="false">
      <c r="A123" s="19"/>
      <c r="B123" s="20"/>
      <c r="C123" s="128" t="s">
        <v>120</v>
      </c>
      <c r="D123" s="19"/>
      <c r="E123" s="19"/>
      <c r="F123" s="19"/>
      <c r="G123" s="19"/>
      <c r="H123" s="19"/>
      <c r="I123" s="19"/>
      <c r="J123" s="139" t="n">
        <v>0</v>
      </c>
      <c r="K123" s="19"/>
      <c r="L123" s="36"/>
      <c r="N123" s="140" t="s">
        <v>36</v>
      </c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</row>
    <row r="124" s="21" customFormat="true" ht="18" hidden="false" customHeight="true" outlineLevel="0" collapsed="false">
      <c r="A124" s="19"/>
      <c r="B124" s="20"/>
      <c r="C124" s="19"/>
      <c r="D124" s="19"/>
      <c r="E124" s="19"/>
      <c r="F124" s="19"/>
      <c r="G124" s="19"/>
      <c r="H124" s="19"/>
      <c r="I124" s="19"/>
      <c r="J124" s="19"/>
      <c r="K124" s="19"/>
      <c r="L124" s="36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</row>
    <row r="125" s="21" customFormat="true" ht="29.3" hidden="false" customHeight="true" outlineLevel="0" collapsed="false">
      <c r="A125" s="19"/>
      <c r="B125" s="20"/>
      <c r="C125" s="98" t="s">
        <v>85</v>
      </c>
      <c r="D125" s="99"/>
      <c r="E125" s="99"/>
      <c r="F125" s="99"/>
      <c r="G125" s="99"/>
      <c r="H125" s="99"/>
      <c r="I125" s="99"/>
      <c r="J125" s="141" t="n">
        <f aca="false">ROUND(J96+J123,2)</f>
        <v>0</v>
      </c>
      <c r="K125" s="99"/>
      <c r="L125" s="36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</row>
    <row r="126" s="21" customFormat="true" ht="6.95" hidden="false" customHeight="true" outlineLevel="0" collapsed="false">
      <c r="A126" s="19"/>
      <c r="B126" s="41"/>
      <c r="C126" s="42"/>
      <c r="D126" s="42"/>
      <c r="E126" s="42"/>
      <c r="F126" s="42"/>
      <c r="G126" s="42"/>
      <c r="H126" s="42"/>
      <c r="I126" s="42"/>
      <c r="J126" s="42"/>
      <c r="K126" s="42"/>
      <c r="L126" s="36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</row>
    <row r="130" s="21" customFormat="true" ht="6.95" hidden="false" customHeight="true" outlineLevel="0" collapsed="false">
      <c r="A130" s="19"/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36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</row>
    <row r="131" s="21" customFormat="true" ht="24.95" hidden="false" customHeight="true" outlineLevel="0" collapsed="false">
      <c r="A131" s="19"/>
      <c r="B131" s="20"/>
      <c r="C131" s="7" t="s">
        <v>121</v>
      </c>
      <c r="D131" s="19"/>
      <c r="E131" s="19"/>
      <c r="F131" s="19"/>
      <c r="G131" s="19"/>
      <c r="H131" s="19"/>
      <c r="I131" s="19"/>
      <c r="J131" s="19"/>
      <c r="K131" s="19"/>
      <c r="L131" s="36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</row>
    <row r="132" s="21" customFormat="true" ht="6.95" hidden="false" customHeight="true" outlineLevel="0" collapsed="false">
      <c r="A132" s="19"/>
      <c r="B132" s="20"/>
      <c r="C132" s="19"/>
      <c r="D132" s="19"/>
      <c r="E132" s="19"/>
      <c r="F132" s="19"/>
      <c r="G132" s="19"/>
      <c r="H132" s="19"/>
      <c r="I132" s="19"/>
      <c r="J132" s="19"/>
      <c r="K132" s="19"/>
      <c r="L132" s="36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</row>
    <row r="133" s="21" customFormat="true" ht="12" hidden="false" customHeight="true" outlineLevel="0" collapsed="false">
      <c r="A133" s="19"/>
      <c r="B133" s="20"/>
      <c r="C133" s="13" t="s">
        <v>12</v>
      </c>
      <c r="D133" s="19"/>
      <c r="E133" s="19"/>
      <c r="F133" s="19"/>
      <c r="G133" s="19"/>
      <c r="H133" s="19"/>
      <c r="I133" s="19"/>
      <c r="J133" s="19"/>
      <c r="K133" s="19"/>
      <c r="L133" s="36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</row>
    <row r="134" s="21" customFormat="true" ht="16.5" hidden="false" customHeight="true" outlineLevel="0" collapsed="false">
      <c r="A134" s="19"/>
      <c r="B134" s="20"/>
      <c r="C134" s="19"/>
      <c r="D134" s="19"/>
      <c r="E134" s="103" t="str">
        <f aca="false">E7</f>
        <v>Rekonštrukcia požiarnej zbrojnice v obci Píla</v>
      </c>
      <c r="F134" s="103"/>
      <c r="G134" s="103"/>
      <c r="H134" s="103"/>
      <c r="I134" s="19"/>
      <c r="J134" s="19"/>
      <c r="K134" s="19"/>
      <c r="L134" s="36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</row>
    <row r="135" s="21" customFormat="true" ht="12" hidden="false" customHeight="true" outlineLevel="0" collapsed="false">
      <c r="A135" s="19"/>
      <c r="B135" s="20"/>
      <c r="C135" s="13" t="s">
        <v>87</v>
      </c>
      <c r="D135" s="19"/>
      <c r="E135" s="19"/>
      <c r="F135" s="19"/>
      <c r="G135" s="19"/>
      <c r="H135" s="19"/>
      <c r="I135" s="19"/>
      <c r="J135" s="19"/>
      <c r="K135" s="19"/>
      <c r="L135" s="36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</row>
    <row r="136" s="21" customFormat="true" ht="16.5" hidden="false" customHeight="true" outlineLevel="0" collapsed="false">
      <c r="A136" s="19"/>
      <c r="B136" s="20"/>
      <c r="C136" s="19"/>
      <c r="D136" s="19"/>
      <c r="E136" s="104" t="str">
        <f aca="false">E9</f>
        <v>001 - Požiarna zbrojnica  - stavebná časť</v>
      </c>
      <c r="F136" s="104"/>
      <c r="G136" s="104"/>
      <c r="H136" s="104"/>
      <c r="I136" s="19"/>
      <c r="J136" s="19"/>
      <c r="K136" s="19"/>
      <c r="L136" s="36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</row>
    <row r="137" s="21" customFormat="true" ht="6.95" hidden="false" customHeight="true" outlineLevel="0" collapsed="false">
      <c r="A137" s="19"/>
      <c r="B137" s="20"/>
      <c r="C137" s="19"/>
      <c r="D137" s="19"/>
      <c r="E137" s="19"/>
      <c r="F137" s="19"/>
      <c r="G137" s="19"/>
      <c r="H137" s="19"/>
      <c r="I137" s="19"/>
      <c r="J137" s="19"/>
      <c r="K137" s="19"/>
      <c r="L137" s="36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</row>
    <row r="138" s="21" customFormat="true" ht="12" hidden="false" customHeight="true" outlineLevel="0" collapsed="false">
      <c r="A138" s="19"/>
      <c r="B138" s="20"/>
      <c r="C138" s="13" t="s">
        <v>16</v>
      </c>
      <c r="D138" s="19"/>
      <c r="E138" s="19"/>
      <c r="F138" s="14" t="str">
        <f aca="false">F12</f>
        <v> </v>
      </c>
      <c r="G138" s="19"/>
      <c r="H138" s="19"/>
      <c r="I138" s="13" t="s">
        <v>18</v>
      </c>
      <c r="J138" s="105" t="str">
        <f aca="false">IF(J12="","",J12)</f>
        <v>23. 6. 2021</v>
      </c>
      <c r="K138" s="19"/>
      <c r="L138" s="36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</row>
    <row r="139" s="21" customFormat="true" ht="6.95" hidden="false" customHeight="true" outlineLevel="0" collapsed="false">
      <c r="A139" s="19"/>
      <c r="B139" s="20"/>
      <c r="C139" s="19"/>
      <c r="D139" s="19"/>
      <c r="E139" s="19"/>
      <c r="F139" s="19"/>
      <c r="G139" s="19"/>
      <c r="H139" s="19"/>
      <c r="I139" s="19"/>
      <c r="J139" s="19"/>
      <c r="K139" s="19"/>
      <c r="L139" s="36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</row>
    <row r="140" s="21" customFormat="true" ht="15.15" hidden="false" customHeight="true" outlineLevel="0" collapsed="false">
      <c r="A140" s="19"/>
      <c r="B140" s="20"/>
      <c r="C140" s="13" t="s">
        <v>20</v>
      </c>
      <c r="D140" s="19"/>
      <c r="E140" s="19"/>
      <c r="F140" s="14" t="str">
        <f aca="false">E15</f>
        <v>Obec Píla</v>
      </c>
      <c r="G140" s="19"/>
      <c r="H140" s="19"/>
      <c r="I140" s="13" t="s">
        <v>25</v>
      </c>
      <c r="J140" s="125" t="str">
        <f aca="false">E21</f>
        <v>Ing.arch Peter Dodok</v>
      </c>
      <c r="K140" s="19"/>
      <c r="L140" s="36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</row>
    <row r="141" s="21" customFormat="true" ht="15.15" hidden="false" customHeight="true" outlineLevel="0" collapsed="false">
      <c r="A141" s="19"/>
      <c r="B141" s="20"/>
      <c r="C141" s="13" t="s">
        <v>24</v>
      </c>
      <c r="D141" s="19"/>
      <c r="E141" s="19"/>
      <c r="F141" s="14" t="str">
        <f aca="false">IF(E18="","",E18)</f>
        <v> </v>
      </c>
      <c r="G141" s="19"/>
      <c r="H141" s="19"/>
      <c r="I141" s="13" t="s">
        <v>28</v>
      </c>
      <c r="J141" s="125" t="str">
        <f aca="false">E24</f>
        <v> </v>
      </c>
      <c r="K141" s="19"/>
      <c r="L141" s="36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</row>
    <row r="142" s="21" customFormat="true" ht="10.3" hidden="false" customHeight="true" outlineLevel="0" collapsed="false">
      <c r="A142" s="19"/>
      <c r="B142" s="20"/>
      <c r="C142" s="19"/>
      <c r="D142" s="19"/>
      <c r="E142" s="19"/>
      <c r="F142" s="19"/>
      <c r="G142" s="19"/>
      <c r="H142" s="19"/>
      <c r="I142" s="19"/>
      <c r="J142" s="19"/>
      <c r="K142" s="19"/>
      <c r="L142" s="36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</row>
    <row r="143" s="149" customFormat="true" ht="29.3" hidden="false" customHeight="true" outlineLevel="0" collapsed="false">
      <c r="A143" s="142"/>
      <c r="B143" s="143"/>
      <c r="C143" s="144" t="s">
        <v>122</v>
      </c>
      <c r="D143" s="145" t="s">
        <v>57</v>
      </c>
      <c r="E143" s="145" t="s">
        <v>53</v>
      </c>
      <c r="F143" s="145" t="s">
        <v>54</v>
      </c>
      <c r="G143" s="145" t="s">
        <v>123</v>
      </c>
      <c r="H143" s="145" t="s">
        <v>124</v>
      </c>
      <c r="I143" s="145" t="s">
        <v>125</v>
      </c>
      <c r="J143" s="146" t="s">
        <v>93</v>
      </c>
      <c r="K143" s="147" t="s">
        <v>126</v>
      </c>
      <c r="L143" s="148"/>
      <c r="M143" s="65"/>
      <c r="N143" s="66" t="s">
        <v>36</v>
      </c>
      <c r="O143" s="66" t="s">
        <v>127</v>
      </c>
      <c r="P143" s="66" t="s">
        <v>128</v>
      </c>
      <c r="Q143" s="66" t="s">
        <v>129</v>
      </c>
      <c r="R143" s="66" t="s">
        <v>130</v>
      </c>
      <c r="S143" s="66" t="s">
        <v>131</v>
      </c>
      <c r="T143" s="67" t="s">
        <v>132</v>
      </c>
      <c r="U143" s="142"/>
      <c r="V143" s="142"/>
      <c r="W143" s="142"/>
      <c r="X143" s="142"/>
      <c r="Y143" s="142"/>
      <c r="Z143" s="142"/>
      <c r="AA143" s="142"/>
      <c r="AB143" s="142"/>
      <c r="AC143" s="142"/>
      <c r="AD143" s="142"/>
      <c r="AE143" s="142"/>
    </row>
    <row r="144" s="21" customFormat="true" ht="22.8" hidden="false" customHeight="true" outlineLevel="0" collapsed="false">
      <c r="A144" s="19"/>
      <c r="B144" s="20"/>
      <c r="C144" s="73" t="s">
        <v>89</v>
      </c>
      <c r="D144" s="19"/>
      <c r="E144" s="19"/>
      <c r="F144" s="19"/>
      <c r="G144" s="19"/>
      <c r="H144" s="19"/>
      <c r="I144" s="19"/>
      <c r="J144" s="150" t="n">
        <f aca="false">BK144</f>
        <v>0</v>
      </c>
      <c r="K144" s="19"/>
      <c r="L144" s="20"/>
      <c r="M144" s="68"/>
      <c r="N144" s="55"/>
      <c r="O144" s="69"/>
      <c r="P144" s="151" t="n">
        <f aca="false">P145+P218+P298+P314</f>
        <v>1513.29076398</v>
      </c>
      <c r="Q144" s="69"/>
      <c r="R144" s="151" t="n">
        <f aca="false">R145+R218+R298+R314</f>
        <v>271.90731547</v>
      </c>
      <c r="S144" s="69"/>
      <c r="T144" s="152" t="n">
        <f aca="false">T145+T218+T298+T314</f>
        <v>156.975</v>
      </c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T144" s="3" t="s">
        <v>71</v>
      </c>
      <c r="AU144" s="3" t="s">
        <v>95</v>
      </c>
      <c r="BK144" s="153" t="n">
        <f aca="false">BK145+BK218+BK298+BK314</f>
        <v>0</v>
      </c>
    </row>
    <row r="145" s="154" customFormat="true" ht="25.9" hidden="false" customHeight="true" outlineLevel="0" collapsed="false">
      <c r="B145" s="155"/>
      <c r="D145" s="156" t="s">
        <v>71</v>
      </c>
      <c r="E145" s="157" t="s">
        <v>133</v>
      </c>
      <c r="F145" s="157" t="s">
        <v>134</v>
      </c>
      <c r="J145" s="158" t="n">
        <f aca="false">BK145</f>
        <v>0</v>
      </c>
      <c r="L145" s="155"/>
      <c r="M145" s="159"/>
      <c r="N145" s="160"/>
      <c r="O145" s="160"/>
      <c r="P145" s="161" t="n">
        <f aca="false">P146+P160+P173+P189+P196+P208+P216</f>
        <v>1249.35694792</v>
      </c>
      <c r="Q145" s="160"/>
      <c r="R145" s="161" t="n">
        <f aca="false">R146+R160+R173+R189+R196+R208+R216</f>
        <v>206.88708837</v>
      </c>
      <c r="S145" s="160"/>
      <c r="T145" s="162" t="n">
        <f aca="false">T146+T160+T173+T189+T196+T208+T216</f>
        <v>156.975</v>
      </c>
      <c r="AR145" s="156" t="s">
        <v>80</v>
      </c>
      <c r="AT145" s="163" t="s">
        <v>71</v>
      </c>
      <c r="AU145" s="163" t="s">
        <v>72</v>
      </c>
      <c r="AY145" s="156" t="s">
        <v>135</v>
      </c>
      <c r="BK145" s="164" t="n">
        <f aca="false">BK146+BK160+BK173+BK189+BK196+BK208+BK216</f>
        <v>0</v>
      </c>
    </row>
    <row r="146" s="154" customFormat="true" ht="22.8" hidden="false" customHeight="true" outlineLevel="0" collapsed="false">
      <c r="B146" s="155"/>
      <c r="D146" s="156" t="s">
        <v>71</v>
      </c>
      <c r="E146" s="165" t="s">
        <v>80</v>
      </c>
      <c r="F146" s="165" t="s">
        <v>136</v>
      </c>
      <c r="J146" s="166" t="n">
        <f aca="false">BK146</f>
        <v>0</v>
      </c>
      <c r="L146" s="155"/>
      <c r="M146" s="159"/>
      <c r="N146" s="160"/>
      <c r="O146" s="160"/>
      <c r="P146" s="161" t="n">
        <f aca="false">SUM(P147:P159)</f>
        <v>240.8660712</v>
      </c>
      <c r="Q146" s="160"/>
      <c r="R146" s="161" t="n">
        <f aca="false">SUM(R147:R159)</f>
        <v>0</v>
      </c>
      <c r="S146" s="160"/>
      <c r="T146" s="162" t="n">
        <f aca="false">SUM(T147:T159)</f>
        <v>0</v>
      </c>
      <c r="AR146" s="156" t="s">
        <v>80</v>
      </c>
      <c r="AT146" s="163" t="s">
        <v>71</v>
      </c>
      <c r="AU146" s="163" t="s">
        <v>80</v>
      </c>
      <c r="AY146" s="156" t="s">
        <v>135</v>
      </c>
      <c r="BK146" s="164" t="n">
        <f aca="false">SUM(BK147:BK159)</f>
        <v>0</v>
      </c>
    </row>
    <row r="147" s="21" customFormat="true" ht="24.15" hidden="false" customHeight="true" outlineLevel="0" collapsed="false">
      <c r="A147" s="19"/>
      <c r="B147" s="167"/>
      <c r="C147" s="168" t="s">
        <v>80</v>
      </c>
      <c r="D147" s="168" t="s">
        <v>137</v>
      </c>
      <c r="E147" s="169" t="s">
        <v>138</v>
      </c>
      <c r="F147" s="170" t="s">
        <v>139</v>
      </c>
      <c r="G147" s="171" t="s">
        <v>140</v>
      </c>
      <c r="H147" s="172" t="n">
        <v>468.6</v>
      </c>
      <c r="I147" s="173"/>
      <c r="J147" s="173" t="n">
        <f aca="false">ROUND(I147*H147,2)</f>
        <v>0</v>
      </c>
      <c r="K147" s="174"/>
      <c r="L147" s="20"/>
      <c r="M147" s="175"/>
      <c r="N147" s="176" t="s">
        <v>38</v>
      </c>
      <c r="O147" s="177" t="n">
        <v>0.243</v>
      </c>
      <c r="P147" s="177" t="n">
        <f aca="false">O147*H147</f>
        <v>113.8698</v>
      </c>
      <c r="Q147" s="177" t="n">
        <v>0</v>
      </c>
      <c r="R147" s="177" t="n">
        <f aca="false">Q147*H147</f>
        <v>0</v>
      </c>
      <c r="S147" s="177" t="n">
        <v>0</v>
      </c>
      <c r="T147" s="178" t="n">
        <f aca="false">S147*H147</f>
        <v>0</v>
      </c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R147" s="179" t="s">
        <v>141</v>
      </c>
      <c r="AT147" s="179" t="s">
        <v>137</v>
      </c>
      <c r="AU147" s="179" t="s">
        <v>142</v>
      </c>
      <c r="AY147" s="3" t="s">
        <v>135</v>
      </c>
      <c r="BE147" s="180" t="n">
        <f aca="false">IF(N147="základná",J147,0)</f>
        <v>0</v>
      </c>
      <c r="BF147" s="180" t="n">
        <f aca="false">IF(N147="znížená",J147,0)</f>
        <v>0</v>
      </c>
      <c r="BG147" s="180" t="n">
        <f aca="false">IF(N147="zákl. prenesená",J147,0)</f>
        <v>0</v>
      </c>
      <c r="BH147" s="180" t="n">
        <f aca="false">IF(N147="zníž. prenesená",J147,0)</f>
        <v>0</v>
      </c>
      <c r="BI147" s="180" t="n">
        <f aca="false">IF(N147="nulová",J147,0)</f>
        <v>0</v>
      </c>
      <c r="BJ147" s="3" t="s">
        <v>142</v>
      </c>
      <c r="BK147" s="180" t="n">
        <f aca="false">ROUND(I147*H147,2)</f>
        <v>0</v>
      </c>
      <c r="BL147" s="3" t="s">
        <v>141</v>
      </c>
      <c r="BM147" s="179" t="s">
        <v>143</v>
      </c>
    </row>
    <row r="148" s="181" customFormat="true" ht="12.8" hidden="false" customHeight="false" outlineLevel="0" collapsed="false">
      <c r="B148" s="182"/>
      <c r="D148" s="183" t="s">
        <v>144</v>
      </c>
      <c r="E148" s="184"/>
      <c r="F148" s="185" t="s">
        <v>145</v>
      </c>
      <c r="H148" s="186" t="n">
        <v>561</v>
      </c>
      <c r="L148" s="182"/>
      <c r="M148" s="187"/>
      <c r="N148" s="188"/>
      <c r="O148" s="188"/>
      <c r="P148" s="188"/>
      <c r="Q148" s="188"/>
      <c r="R148" s="188"/>
      <c r="S148" s="188"/>
      <c r="T148" s="189"/>
      <c r="AT148" s="184" t="s">
        <v>144</v>
      </c>
      <c r="AU148" s="184" t="s">
        <v>142</v>
      </c>
      <c r="AV148" s="181" t="s">
        <v>142</v>
      </c>
      <c r="AW148" s="181" t="s">
        <v>27</v>
      </c>
      <c r="AX148" s="181" t="s">
        <v>72</v>
      </c>
      <c r="AY148" s="184" t="s">
        <v>135</v>
      </c>
    </row>
    <row r="149" s="181" customFormat="true" ht="12.8" hidden="false" customHeight="false" outlineLevel="0" collapsed="false">
      <c r="B149" s="182"/>
      <c r="D149" s="183" t="s">
        <v>144</v>
      </c>
      <c r="E149" s="184"/>
      <c r="F149" s="185" t="s">
        <v>146</v>
      </c>
      <c r="H149" s="186" t="n">
        <v>-92.4</v>
      </c>
      <c r="L149" s="182"/>
      <c r="M149" s="187"/>
      <c r="N149" s="188"/>
      <c r="O149" s="188"/>
      <c r="P149" s="188"/>
      <c r="Q149" s="188"/>
      <c r="R149" s="188"/>
      <c r="S149" s="188"/>
      <c r="T149" s="189"/>
      <c r="AT149" s="184" t="s">
        <v>144</v>
      </c>
      <c r="AU149" s="184" t="s">
        <v>142</v>
      </c>
      <c r="AV149" s="181" t="s">
        <v>142</v>
      </c>
      <c r="AW149" s="181" t="s">
        <v>27</v>
      </c>
      <c r="AX149" s="181" t="s">
        <v>72</v>
      </c>
      <c r="AY149" s="184" t="s">
        <v>135</v>
      </c>
    </row>
    <row r="150" s="190" customFormat="true" ht="12.8" hidden="false" customHeight="false" outlineLevel="0" collapsed="false">
      <c r="B150" s="191"/>
      <c r="D150" s="183" t="s">
        <v>144</v>
      </c>
      <c r="E150" s="192"/>
      <c r="F150" s="193" t="s">
        <v>147</v>
      </c>
      <c r="H150" s="194" t="n">
        <v>468.6</v>
      </c>
      <c r="L150" s="191"/>
      <c r="M150" s="195"/>
      <c r="N150" s="196"/>
      <c r="O150" s="196"/>
      <c r="P150" s="196"/>
      <c r="Q150" s="196"/>
      <c r="R150" s="196"/>
      <c r="S150" s="196"/>
      <c r="T150" s="197"/>
      <c r="AT150" s="192" t="s">
        <v>144</v>
      </c>
      <c r="AU150" s="192" t="s">
        <v>142</v>
      </c>
      <c r="AV150" s="190" t="s">
        <v>141</v>
      </c>
      <c r="AW150" s="190" t="s">
        <v>27</v>
      </c>
      <c r="AX150" s="190" t="s">
        <v>80</v>
      </c>
      <c r="AY150" s="192" t="s">
        <v>135</v>
      </c>
    </row>
    <row r="151" s="21" customFormat="true" ht="24.15" hidden="false" customHeight="true" outlineLevel="0" collapsed="false">
      <c r="A151" s="19"/>
      <c r="B151" s="167"/>
      <c r="C151" s="168" t="s">
        <v>142</v>
      </c>
      <c r="D151" s="168" t="s">
        <v>137</v>
      </c>
      <c r="E151" s="169" t="s">
        <v>148</v>
      </c>
      <c r="F151" s="170" t="s">
        <v>149</v>
      </c>
      <c r="G151" s="171" t="s">
        <v>140</v>
      </c>
      <c r="H151" s="172" t="n">
        <v>468.6</v>
      </c>
      <c r="I151" s="173"/>
      <c r="J151" s="173" t="n">
        <f aca="false">ROUND(I151*H151,2)</f>
        <v>0</v>
      </c>
      <c r="K151" s="174"/>
      <c r="L151" s="20"/>
      <c r="M151" s="175"/>
      <c r="N151" s="176" t="s">
        <v>38</v>
      </c>
      <c r="O151" s="177" t="n">
        <v>0.056</v>
      </c>
      <c r="P151" s="177" t="n">
        <f aca="false">O151*H151</f>
        <v>26.2416</v>
      </c>
      <c r="Q151" s="177" t="n">
        <v>0</v>
      </c>
      <c r="R151" s="177" t="n">
        <f aca="false">Q151*H151</f>
        <v>0</v>
      </c>
      <c r="S151" s="177" t="n">
        <v>0</v>
      </c>
      <c r="T151" s="178" t="n">
        <f aca="false">S151*H151</f>
        <v>0</v>
      </c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R151" s="179" t="s">
        <v>141</v>
      </c>
      <c r="AT151" s="179" t="s">
        <v>137</v>
      </c>
      <c r="AU151" s="179" t="s">
        <v>142</v>
      </c>
      <c r="AY151" s="3" t="s">
        <v>135</v>
      </c>
      <c r="BE151" s="180" t="n">
        <f aca="false">IF(N151="základná",J151,0)</f>
        <v>0</v>
      </c>
      <c r="BF151" s="180" t="n">
        <f aca="false">IF(N151="znížená",J151,0)</f>
        <v>0</v>
      </c>
      <c r="BG151" s="180" t="n">
        <f aca="false">IF(N151="zákl. prenesená",J151,0)</f>
        <v>0</v>
      </c>
      <c r="BH151" s="180" t="n">
        <f aca="false">IF(N151="zníž. prenesená",J151,0)</f>
        <v>0</v>
      </c>
      <c r="BI151" s="180" t="n">
        <f aca="false">IF(N151="nulová",J151,0)</f>
        <v>0</v>
      </c>
      <c r="BJ151" s="3" t="s">
        <v>142</v>
      </c>
      <c r="BK151" s="180" t="n">
        <f aca="false">ROUND(I151*H151,2)</f>
        <v>0</v>
      </c>
      <c r="BL151" s="3" t="s">
        <v>141</v>
      </c>
      <c r="BM151" s="179" t="s">
        <v>150</v>
      </c>
    </row>
    <row r="152" s="21" customFormat="true" ht="14.4" hidden="false" customHeight="true" outlineLevel="0" collapsed="false">
      <c r="A152" s="19"/>
      <c r="B152" s="167"/>
      <c r="C152" s="168" t="s">
        <v>151</v>
      </c>
      <c r="D152" s="168" t="s">
        <v>137</v>
      </c>
      <c r="E152" s="169" t="s">
        <v>152</v>
      </c>
      <c r="F152" s="170" t="s">
        <v>153</v>
      </c>
      <c r="G152" s="171" t="s">
        <v>140</v>
      </c>
      <c r="H152" s="172" t="n">
        <v>24.84</v>
      </c>
      <c r="I152" s="173"/>
      <c r="J152" s="173" t="n">
        <f aca="false">ROUND(I152*H152,2)</f>
        <v>0</v>
      </c>
      <c r="K152" s="174"/>
      <c r="L152" s="20"/>
      <c r="M152" s="175"/>
      <c r="N152" s="176" t="s">
        <v>38</v>
      </c>
      <c r="O152" s="177" t="n">
        <v>2.514</v>
      </c>
      <c r="P152" s="177" t="n">
        <f aca="false">O152*H152</f>
        <v>62.44776</v>
      </c>
      <c r="Q152" s="177" t="n">
        <v>0</v>
      </c>
      <c r="R152" s="177" t="n">
        <f aca="false">Q152*H152</f>
        <v>0</v>
      </c>
      <c r="S152" s="177" t="n">
        <v>0</v>
      </c>
      <c r="T152" s="178" t="n">
        <f aca="false">S152*H152</f>
        <v>0</v>
      </c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R152" s="179" t="s">
        <v>141</v>
      </c>
      <c r="AT152" s="179" t="s">
        <v>137</v>
      </c>
      <c r="AU152" s="179" t="s">
        <v>142</v>
      </c>
      <c r="AY152" s="3" t="s">
        <v>135</v>
      </c>
      <c r="BE152" s="180" t="n">
        <f aca="false">IF(N152="základná",J152,0)</f>
        <v>0</v>
      </c>
      <c r="BF152" s="180" t="n">
        <f aca="false">IF(N152="znížená",J152,0)</f>
        <v>0</v>
      </c>
      <c r="BG152" s="180" t="n">
        <f aca="false">IF(N152="zákl. prenesená",J152,0)</f>
        <v>0</v>
      </c>
      <c r="BH152" s="180" t="n">
        <f aca="false">IF(N152="zníž. prenesená",J152,0)</f>
        <v>0</v>
      </c>
      <c r="BI152" s="180" t="n">
        <f aca="false">IF(N152="nulová",J152,0)</f>
        <v>0</v>
      </c>
      <c r="BJ152" s="3" t="s">
        <v>142</v>
      </c>
      <c r="BK152" s="180" t="n">
        <f aca="false">ROUND(I152*H152,2)</f>
        <v>0</v>
      </c>
      <c r="BL152" s="3" t="s">
        <v>141</v>
      </c>
      <c r="BM152" s="179" t="s">
        <v>154</v>
      </c>
    </row>
    <row r="153" s="181" customFormat="true" ht="12.8" hidden="false" customHeight="false" outlineLevel="0" collapsed="false">
      <c r="B153" s="182"/>
      <c r="D153" s="183" t="s">
        <v>144</v>
      </c>
      <c r="E153" s="184"/>
      <c r="F153" s="185" t="s">
        <v>155</v>
      </c>
      <c r="H153" s="186" t="n">
        <v>24.84</v>
      </c>
      <c r="L153" s="182"/>
      <c r="M153" s="187"/>
      <c r="N153" s="188"/>
      <c r="O153" s="188"/>
      <c r="P153" s="188"/>
      <c r="Q153" s="188"/>
      <c r="R153" s="188"/>
      <c r="S153" s="188"/>
      <c r="T153" s="189"/>
      <c r="AT153" s="184" t="s">
        <v>144</v>
      </c>
      <c r="AU153" s="184" t="s">
        <v>142</v>
      </c>
      <c r="AV153" s="181" t="s">
        <v>142</v>
      </c>
      <c r="AW153" s="181" t="s">
        <v>27</v>
      </c>
      <c r="AX153" s="181" t="s">
        <v>80</v>
      </c>
      <c r="AY153" s="184" t="s">
        <v>135</v>
      </c>
    </row>
    <row r="154" s="21" customFormat="true" ht="37.8" hidden="false" customHeight="true" outlineLevel="0" collapsed="false">
      <c r="A154" s="19"/>
      <c r="B154" s="167"/>
      <c r="C154" s="168" t="s">
        <v>141</v>
      </c>
      <c r="D154" s="168" t="s">
        <v>137</v>
      </c>
      <c r="E154" s="169" t="s">
        <v>156</v>
      </c>
      <c r="F154" s="170" t="s">
        <v>157</v>
      </c>
      <c r="G154" s="171" t="s">
        <v>140</v>
      </c>
      <c r="H154" s="172" t="n">
        <v>24.84</v>
      </c>
      <c r="I154" s="173"/>
      <c r="J154" s="173" t="n">
        <f aca="false">ROUND(I154*H154,2)</f>
        <v>0</v>
      </c>
      <c r="K154" s="174"/>
      <c r="L154" s="20"/>
      <c r="M154" s="175"/>
      <c r="N154" s="176" t="s">
        <v>38</v>
      </c>
      <c r="O154" s="177" t="n">
        <v>0.613</v>
      </c>
      <c r="P154" s="177" t="n">
        <f aca="false">O154*H154</f>
        <v>15.22692</v>
      </c>
      <c r="Q154" s="177" t="n">
        <v>0</v>
      </c>
      <c r="R154" s="177" t="n">
        <f aca="false">Q154*H154</f>
        <v>0</v>
      </c>
      <c r="S154" s="177" t="n">
        <v>0</v>
      </c>
      <c r="T154" s="178" t="n">
        <f aca="false">S154*H154</f>
        <v>0</v>
      </c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R154" s="179" t="s">
        <v>141</v>
      </c>
      <c r="AT154" s="179" t="s">
        <v>137</v>
      </c>
      <c r="AU154" s="179" t="s">
        <v>142</v>
      </c>
      <c r="AY154" s="3" t="s">
        <v>135</v>
      </c>
      <c r="BE154" s="180" t="n">
        <f aca="false">IF(N154="základná",J154,0)</f>
        <v>0</v>
      </c>
      <c r="BF154" s="180" t="n">
        <f aca="false">IF(N154="znížená",J154,0)</f>
        <v>0</v>
      </c>
      <c r="BG154" s="180" t="n">
        <f aca="false">IF(N154="zákl. prenesená",J154,0)</f>
        <v>0</v>
      </c>
      <c r="BH154" s="180" t="n">
        <f aca="false">IF(N154="zníž. prenesená",J154,0)</f>
        <v>0</v>
      </c>
      <c r="BI154" s="180" t="n">
        <f aca="false">IF(N154="nulová",J154,0)</f>
        <v>0</v>
      </c>
      <c r="BJ154" s="3" t="s">
        <v>142</v>
      </c>
      <c r="BK154" s="180" t="n">
        <f aca="false">ROUND(I154*H154,2)</f>
        <v>0</v>
      </c>
      <c r="BL154" s="3" t="s">
        <v>141</v>
      </c>
      <c r="BM154" s="179" t="s">
        <v>158</v>
      </c>
    </row>
    <row r="155" s="21" customFormat="true" ht="14.4" hidden="false" customHeight="true" outlineLevel="0" collapsed="false">
      <c r="A155" s="19"/>
      <c r="B155" s="167"/>
      <c r="C155" s="168" t="s">
        <v>159</v>
      </c>
      <c r="D155" s="168" t="s">
        <v>137</v>
      </c>
      <c r="E155" s="169" t="s">
        <v>160</v>
      </c>
      <c r="F155" s="170" t="s">
        <v>161</v>
      </c>
      <c r="G155" s="171" t="s">
        <v>140</v>
      </c>
      <c r="H155" s="172" t="n">
        <v>0.324</v>
      </c>
      <c r="I155" s="173"/>
      <c r="J155" s="173" t="n">
        <f aca="false">ROUND(I155*H155,2)</f>
        <v>0</v>
      </c>
      <c r="K155" s="174"/>
      <c r="L155" s="20"/>
      <c r="M155" s="175"/>
      <c r="N155" s="176" t="s">
        <v>38</v>
      </c>
      <c r="O155" s="177" t="n">
        <v>2.961</v>
      </c>
      <c r="P155" s="177" t="n">
        <f aca="false">O155*H155</f>
        <v>0.959364</v>
      </c>
      <c r="Q155" s="177" t="n">
        <v>0</v>
      </c>
      <c r="R155" s="177" t="n">
        <f aca="false">Q155*H155</f>
        <v>0</v>
      </c>
      <c r="S155" s="177" t="n">
        <v>0</v>
      </c>
      <c r="T155" s="178" t="n">
        <f aca="false">S155*H155</f>
        <v>0</v>
      </c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R155" s="179" t="s">
        <v>141</v>
      </c>
      <c r="AT155" s="179" t="s">
        <v>137</v>
      </c>
      <c r="AU155" s="179" t="s">
        <v>142</v>
      </c>
      <c r="AY155" s="3" t="s">
        <v>135</v>
      </c>
      <c r="BE155" s="180" t="n">
        <f aca="false">IF(N155="základná",J155,0)</f>
        <v>0</v>
      </c>
      <c r="BF155" s="180" t="n">
        <f aca="false">IF(N155="znížená",J155,0)</f>
        <v>0</v>
      </c>
      <c r="BG155" s="180" t="n">
        <f aca="false">IF(N155="zákl. prenesená",J155,0)</f>
        <v>0</v>
      </c>
      <c r="BH155" s="180" t="n">
        <f aca="false">IF(N155="zníž. prenesená",J155,0)</f>
        <v>0</v>
      </c>
      <c r="BI155" s="180" t="n">
        <f aca="false">IF(N155="nulová",J155,0)</f>
        <v>0</v>
      </c>
      <c r="BJ155" s="3" t="s">
        <v>142</v>
      </c>
      <c r="BK155" s="180" t="n">
        <f aca="false">ROUND(I155*H155,2)</f>
        <v>0</v>
      </c>
      <c r="BL155" s="3" t="s">
        <v>141</v>
      </c>
      <c r="BM155" s="179" t="s">
        <v>162</v>
      </c>
    </row>
    <row r="156" s="181" customFormat="true" ht="12.8" hidden="false" customHeight="false" outlineLevel="0" collapsed="false">
      <c r="B156" s="182"/>
      <c r="D156" s="183" t="s">
        <v>144</v>
      </c>
      <c r="E156" s="184"/>
      <c r="F156" s="185" t="s">
        <v>163</v>
      </c>
      <c r="H156" s="186" t="n">
        <v>0.324</v>
      </c>
      <c r="L156" s="182"/>
      <c r="M156" s="187"/>
      <c r="N156" s="188"/>
      <c r="O156" s="188"/>
      <c r="P156" s="188"/>
      <c r="Q156" s="188"/>
      <c r="R156" s="188"/>
      <c r="S156" s="188"/>
      <c r="T156" s="189"/>
      <c r="AT156" s="184" t="s">
        <v>144</v>
      </c>
      <c r="AU156" s="184" t="s">
        <v>142</v>
      </c>
      <c r="AV156" s="181" t="s">
        <v>142</v>
      </c>
      <c r="AW156" s="181" t="s">
        <v>27</v>
      </c>
      <c r="AX156" s="181" t="s">
        <v>80</v>
      </c>
      <c r="AY156" s="184" t="s">
        <v>135</v>
      </c>
    </row>
    <row r="157" s="21" customFormat="true" ht="37.8" hidden="false" customHeight="true" outlineLevel="0" collapsed="false">
      <c r="A157" s="19"/>
      <c r="B157" s="167"/>
      <c r="C157" s="168" t="s">
        <v>164</v>
      </c>
      <c r="D157" s="168" t="s">
        <v>137</v>
      </c>
      <c r="E157" s="169" t="s">
        <v>165</v>
      </c>
      <c r="F157" s="170" t="s">
        <v>166</v>
      </c>
      <c r="G157" s="171" t="s">
        <v>140</v>
      </c>
      <c r="H157" s="172" t="n">
        <v>493.764</v>
      </c>
      <c r="I157" s="173"/>
      <c r="J157" s="173" t="n">
        <f aca="false">ROUND(I157*H157,2)</f>
        <v>0</v>
      </c>
      <c r="K157" s="174"/>
      <c r="L157" s="20"/>
      <c r="M157" s="175"/>
      <c r="N157" s="176" t="s">
        <v>38</v>
      </c>
      <c r="O157" s="177" t="n">
        <v>0.0368</v>
      </c>
      <c r="P157" s="177" t="n">
        <f aca="false">O157*H157</f>
        <v>18.1705152</v>
      </c>
      <c r="Q157" s="177" t="n">
        <v>0</v>
      </c>
      <c r="R157" s="177" t="n">
        <f aca="false">Q157*H157</f>
        <v>0</v>
      </c>
      <c r="S157" s="177" t="n">
        <v>0</v>
      </c>
      <c r="T157" s="178" t="n">
        <f aca="false">S157*H157</f>
        <v>0</v>
      </c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R157" s="179" t="s">
        <v>141</v>
      </c>
      <c r="AT157" s="179" t="s">
        <v>137</v>
      </c>
      <c r="AU157" s="179" t="s">
        <v>142</v>
      </c>
      <c r="AY157" s="3" t="s">
        <v>135</v>
      </c>
      <c r="BE157" s="180" t="n">
        <f aca="false">IF(N157="základná",J157,0)</f>
        <v>0</v>
      </c>
      <c r="BF157" s="180" t="n">
        <f aca="false">IF(N157="znížená",J157,0)</f>
        <v>0</v>
      </c>
      <c r="BG157" s="180" t="n">
        <f aca="false">IF(N157="zákl. prenesená",J157,0)</f>
        <v>0</v>
      </c>
      <c r="BH157" s="180" t="n">
        <f aca="false">IF(N157="zníž. prenesená",J157,0)</f>
        <v>0</v>
      </c>
      <c r="BI157" s="180" t="n">
        <f aca="false">IF(N157="nulová",J157,0)</f>
        <v>0</v>
      </c>
      <c r="BJ157" s="3" t="s">
        <v>142</v>
      </c>
      <c r="BK157" s="180" t="n">
        <f aca="false">ROUND(I157*H157,2)</f>
        <v>0</v>
      </c>
      <c r="BL157" s="3" t="s">
        <v>141</v>
      </c>
      <c r="BM157" s="179" t="s">
        <v>167</v>
      </c>
    </row>
    <row r="158" s="181" customFormat="true" ht="12.8" hidden="false" customHeight="false" outlineLevel="0" collapsed="false">
      <c r="B158" s="182"/>
      <c r="D158" s="183" t="s">
        <v>144</v>
      </c>
      <c r="E158" s="184"/>
      <c r="F158" s="185" t="s">
        <v>168</v>
      </c>
      <c r="H158" s="186" t="n">
        <v>493.764</v>
      </c>
      <c r="L158" s="182"/>
      <c r="M158" s="187"/>
      <c r="N158" s="188"/>
      <c r="O158" s="188"/>
      <c r="P158" s="188"/>
      <c r="Q158" s="188"/>
      <c r="R158" s="188"/>
      <c r="S158" s="188"/>
      <c r="T158" s="189"/>
      <c r="AT158" s="184" t="s">
        <v>144</v>
      </c>
      <c r="AU158" s="184" t="s">
        <v>142</v>
      </c>
      <c r="AV158" s="181" t="s">
        <v>142</v>
      </c>
      <c r="AW158" s="181" t="s">
        <v>27</v>
      </c>
      <c r="AX158" s="181" t="s">
        <v>80</v>
      </c>
      <c r="AY158" s="184" t="s">
        <v>135</v>
      </c>
    </row>
    <row r="159" s="21" customFormat="true" ht="14.4" hidden="false" customHeight="true" outlineLevel="0" collapsed="false">
      <c r="A159" s="19"/>
      <c r="B159" s="167"/>
      <c r="C159" s="168" t="s">
        <v>169</v>
      </c>
      <c r="D159" s="168" t="s">
        <v>137</v>
      </c>
      <c r="E159" s="169" t="s">
        <v>170</v>
      </c>
      <c r="F159" s="170" t="s">
        <v>171</v>
      </c>
      <c r="G159" s="171" t="s">
        <v>140</v>
      </c>
      <c r="H159" s="172" t="n">
        <v>493.764</v>
      </c>
      <c r="I159" s="173"/>
      <c r="J159" s="173" t="n">
        <f aca="false">ROUND(I159*H159,2)</f>
        <v>0</v>
      </c>
      <c r="K159" s="174"/>
      <c r="L159" s="20"/>
      <c r="M159" s="175"/>
      <c r="N159" s="176" t="s">
        <v>38</v>
      </c>
      <c r="O159" s="177" t="n">
        <v>0.008</v>
      </c>
      <c r="P159" s="177" t="n">
        <f aca="false">O159*H159</f>
        <v>3.950112</v>
      </c>
      <c r="Q159" s="177" t="n">
        <v>0</v>
      </c>
      <c r="R159" s="177" t="n">
        <f aca="false">Q159*H159</f>
        <v>0</v>
      </c>
      <c r="S159" s="177" t="n">
        <v>0</v>
      </c>
      <c r="T159" s="178" t="n">
        <f aca="false">S159*H159</f>
        <v>0</v>
      </c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R159" s="179" t="s">
        <v>141</v>
      </c>
      <c r="AT159" s="179" t="s">
        <v>137</v>
      </c>
      <c r="AU159" s="179" t="s">
        <v>142</v>
      </c>
      <c r="AY159" s="3" t="s">
        <v>135</v>
      </c>
      <c r="BE159" s="180" t="n">
        <f aca="false">IF(N159="základná",J159,0)</f>
        <v>0</v>
      </c>
      <c r="BF159" s="180" t="n">
        <f aca="false">IF(N159="znížená",J159,0)</f>
        <v>0</v>
      </c>
      <c r="BG159" s="180" t="n">
        <f aca="false">IF(N159="zákl. prenesená",J159,0)</f>
        <v>0</v>
      </c>
      <c r="BH159" s="180" t="n">
        <f aca="false">IF(N159="zníž. prenesená",J159,0)</f>
        <v>0</v>
      </c>
      <c r="BI159" s="180" t="n">
        <f aca="false">IF(N159="nulová",J159,0)</f>
        <v>0</v>
      </c>
      <c r="BJ159" s="3" t="s">
        <v>142</v>
      </c>
      <c r="BK159" s="180" t="n">
        <f aca="false">ROUND(I159*H159,2)</f>
        <v>0</v>
      </c>
      <c r="BL159" s="3" t="s">
        <v>141</v>
      </c>
      <c r="BM159" s="179" t="s">
        <v>172</v>
      </c>
    </row>
    <row r="160" s="154" customFormat="true" ht="22.8" hidden="false" customHeight="true" outlineLevel="0" collapsed="false">
      <c r="B160" s="155"/>
      <c r="D160" s="156" t="s">
        <v>71</v>
      </c>
      <c r="E160" s="165" t="s">
        <v>142</v>
      </c>
      <c r="F160" s="165" t="s">
        <v>173</v>
      </c>
      <c r="J160" s="166" t="n">
        <f aca="false">BK160</f>
        <v>0</v>
      </c>
      <c r="L160" s="155"/>
      <c r="M160" s="159"/>
      <c r="N160" s="160"/>
      <c r="O160" s="160"/>
      <c r="P160" s="161" t="n">
        <f aca="false">SUM(P161:P172)</f>
        <v>82.8231928</v>
      </c>
      <c r="Q160" s="160"/>
      <c r="R160" s="161" t="n">
        <f aca="false">SUM(R161:R172)</f>
        <v>67.2649571</v>
      </c>
      <c r="S160" s="160"/>
      <c r="T160" s="162" t="n">
        <f aca="false">SUM(T161:T172)</f>
        <v>0</v>
      </c>
      <c r="AR160" s="156" t="s">
        <v>80</v>
      </c>
      <c r="AT160" s="163" t="s">
        <v>71</v>
      </c>
      <c r="AU160" s="163" t="s">
        <v>80</v>
      </c>
      <c r="AY160" s="156" t="s">
        <v>135</v>
      </c>
      <c r="BK160" s="164" t="n">
        <f aca="false">SUM(BK161:BK172)</f>
        <v>0</v>
      </c>
    </row>
    <row r="161" s="181" customFormat="true" ht="12.8" hidden="false" customHeight="false" outlineLevel="0" collapsed="false">
      <c r="B161" s="182"/>
      <c r="D161" s="183" t="s">
        <v>144</v>
      </c>
      <c r="E161" s="184"/>
      <c r="F161" s="185" t="s">
        <v>174</v>
      </c>
      <c r="H161" s="186" t="n">
        <v>5.928</v>
      </c>
      <c r="L161" s="182"/>
      <c r="M161" s="187"/>
      <c r="N161" s="188"/>
      <c r="O161" s="188"/>
      <c r="P161" s="188"/>
      <c r="Q161" s="188"/>
      <c r="R161" s="188"/>
      <c r="S161" s="188"/>
      <c r="T161" s="189"/>
      <c r="AT161" s="184" t="s">
        <v>144</v>
      </c>
      <c r="AU161" s="184" t="s">
        <v>142</v>
      </c>
      <c r="AV161" s="181" t="s">
        <v>142</v>
      </c>
      <c r="AW161" s="181" t="s">
        <v>27</v>
      </c>
      <c r="AX161" s="181" t="s">
        <v>80</v>
      </c>
      <c r="AY161" s="184" t="s">
        <v>135</v>
      </c>
    </row>
    <row r="162" s="21" customFormat="true" ht="24.15" hidden="false" customHeight="true" outlineLevel="0" collapsed="false">
      <c r="A162" s="19"/>
      <c r="B162" s="167"/>
      <c r="C162" s="168" t="s">
        <v>175</v>
      </c>
      <c r="D162" s="168" t="s">
        <v>137</v>
      </c>
      <c r="E162" s="169" t="s">
        <v>176</v>
      </c>
      <c r="F162" s="170" t="s">
        <v>177</v>
      </c>
      <c r="G162" s="171" t="s">
        <v>140</v>
      </c>
      <c r="H162" s="172" t="n">
        <v>26.88</v>
      </c>
      <c r="I162" s="173"/>
      <c r="J162" s="173" t="n">
        <f aca="false">ROUND(I162*H162,2)</f>
        <v>0</v>
      </c>
      <c r="K162" s="174"/>
      <c r="L162" s="20"/>
      <c r="M162" s="175"/>
      <c r="N162" s="176" t="s">
        <v>38</v>
      </c>
      <c r="O162" s="177" t="n">
        <v>0.58269</v>
      </c>
      <c r="P162" s="177" t="n">
        <f aca="false">O162*H162</f>
        <v>15.6627072</v>
      </c>
      <c r="Q162" s="177" t="n">
        <v>2.41572</v>
      </c>
      <c r="R162" s="177" t="n">
        <f aca="false">Q162*H162</f>
        <v>64.9345536</v>
      </c>
      <c r="S162" s="177" t="n">
        <v>0</v>
      </c>
      <c r="T162" s="178" t="n">
        <f aca="false">S162*H162</f>
        <v>0</v>
      </c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R162" s="179" t="s">
        <v>141</v>
      </c>
      <c r="AT162" s="179" t="s">
        <v>137</v>
      </c>
      <c r="AU162" s="179" t="s">
        <v>142</v>
      </c>
      <c r="AY162" s="3" t="s">
        <v>135</v>
      </c>
      <c r="BE162" s="180" t="n">
        <f aca="false">IF(N162="základná",J162,0)</f>
        <v>0</v>
      </c>
      <c r="BF162" s="180" t="n">
        <f aca="false">IF(N162="znížená",J162,0)</f>
        <v>0</v>
      </c>
      <c r="BG162" s="180" t="n">
        <f aca="false">IF(N162="zákl. prenesená",J162,0)</f>
        <v>0</v>
      </c>
      <c r="BH162" s="180" t="n">
        <f aca="false">IF(N162="zníž. prenesená",J162,0)</f>
        <v>0</v>
      </c>
      <c r="BI162" s="180" t="n">
        <f aca="false">IF(N162="nulová",J162,0)</f>
        <v>0</v>
      </c>
      <c r="BJ162" s="3" t="s">
        <v>142</v>
      </c>
      <c r="BK162" s="180" t="n">
        <f aca="false">ROUND(I162*H162,2)</f>
        <v>0</v>
      </c>
      <c r="BL162" s="3" t="s">
        <v>141</v>
      </c>
      <c r="BM162" s="179" t="s">
        <v>178</v>
      </c>
    </row>
    <row r="163" s="181" customFormat="true" ht="12.8" hidden="false" customHeight="false" outlineLevel="0" collapsed="false">
      <c r="B163" s="182"/>
      <c r="D163" s="183" t="s">
        <v>144</v>
      </c>
      <c r="E163" s="184"/>
      <c r="F163" s="185" t="s">
        <v>179</v>
      </c>
      <c r="H163" s="186" t="n">
        <v>26.88</v>
      </c>
      <c r="L163" s="182"/>
      <c r="M163" s="187"/>
      <c r="N163" s="188"/>
      <c r="O163" s="188"/>
      <c r="P163" s="188"/>
      <c r="Q163" s="188"/>
      <c r="R163" s="188"/>
      <c r="S163" s="188"/>
      <c r="T163" s="189"/>
      <c r="AT163" s="184" t="s">
        <v>144</v>
      </c>
      <c r="AU163" s="184" t="s">
        <v>142</v>
      </c>
      <c r="AV163" s="181" t="s">
        <v>142</v>
      </c>
      <c r="AW163" s="181" t="s">
        <v>27</v>
      </c>
      <c r="AX163" s="181" t="s">
        <v>80</v>
      </c>
      <c r="AY163" s="184" t="s">
        <v>135</v>
      </c>
    </row>
    <row r="164" s="21" customFormat="true" ht="23.1" hidden="false" customHeight="true" outlineLevel="0" collapsed="false">
      <c r="A164" s="19"/>
      <c r="B164" s="167"/>
      <c r="C164" s="198" t="s">
        <v>180</v>
      </c>
      <c r="D164" s="168" t="s">
        <v>137</v>
      </c>
      <c r="E164" s="169" t="s">
        <v>181</v>
      </c>
      <c r="F164" s="170" t="s">
        <v>182</v>
      </c>
      <c r="G164" s="171" t="s">
        <v>183</v>
      </c>
      <c r="H164" s="172" t="n">
        <v>17.92</v>
      </c>
      <c r="I164" s="173"/>
      <c r="J164" s="173" t="n">
        <f aca="false">ROUND(I164*H164,2)</f>
        <v>0</v>
      </c>
      <c r="K164" s="174"/>
      <c r="L164" s="20"/>
      <c r="M164" s="175"/>
      <c r="N164" s="176" t="s">
        <v>38</v>
      </c>
      <c r="O164" s="177" t="n">
        <v>0.799</v>
      </c>
      <c r="P164" s="177" t="n">
        <f aca="false">O164*H164</f>
        <v>14.31808</v>
      </c>
      <c r="Q164" s="177" t="n">
        <v>0.00407</v>
      </c>
      <c r="R164" s="177" t="n">
        <f aca="false">Q164*H164</f>
        <v>0.0729344</v>
      </c>
      <c r="S164" s="177" t="n">
        <v>0</v>
      </c>
      <c r="T164" s="178" t="n">
        <f aca="false">S164*H164</f>
        <v>0</v>
      </c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R164" s="179" t="s">
        <v>141</v>
      </c>
      <c r="AT164" s="179" t="s">
        <v>137</v>
      </c>
      <c r="AU164" s="179" t="s">
        <v>142</v>
      </c>
      <c r="AY164" s="3" t="s">
        <v>135</v>
      </c>
      <c r="BE164" s="180" t="n">
        <f aca="false">IF(N164="základná",J164,0)</f>
        <v>0</v>
      </c>
      <c r="BF164" s="180" t="n">
        <f aca="false">IF(N164="znížená",J164,0)</f>
        <v>0</v>
      </c>
      <c r="BG164" s="180" t="n">
        <f aca="false">IF(N164="zákl. prenesená",J164,0)</f>
        <v>0</v>
      </c>
      <c r="BH164" s="180" t="n">
        <f aca="false">IF(N164="zníž. prenesená",J164,0)</f>
        <v>0</v>
      </c>
      <c r="BI164" s="180" t="n">
        <f aca="false">IF(N164="nulová",J164,0)</f>
        <v>0</v>
      </c>
      <c r="BJ164" s="3" t="s">
        <v>142</v>
      </c>
      <c r="BK164" s="180" t="n">
        <f aca="false">ROUND(I164*H164,2)</f>
        <v>0</v>
      </c>
      <c r="BL164" s="3" t="s">
        <v>141</v>
      </c>
      <c r="BM164" s="179" t="s">
        <v>184</v>
      </c>
    </row>
    <row r="165" s="181" customFormat="true" ht="12.8" hidden="false" customHeight="false" outlineLevel="0" collapsed="false">
      <c r="B165" s="182"/>
      <c r="D165" s="183" t="s">
        <v>144</v>
      </c>
      <c r="E165" s="184"/>
      <c r="F165" s="185" t="s">
        <v>185</v>
      </c>
      <c r="H165" s="186" t="n">
        <v>17.92</v>
      </c>
      <c r="L165" s="182"/>
      <c r="M165" s="187"/>
      <c r="N165" s="188"/>
      <c r="O165" s="188"/>
      <c r="P165" s="188"/>
      <c r="Q165" s="188"/>
      <c r="R165" s="188"/>
      <c r="S165" s="188"/>
      <c r="T165" s="189"/>
      <c r="AT165" s="184" t="s">
        <v>144</v>
      </c>
      <c r="AU165" s="184" t="s">
        <v>142</v>
      </c>
      <c r="AV165" s="181" t="s">
        <v>142</v>
      </c>
      <c r="AW165" s="181" t="s">
        <v>27</v>
      </c>
      <c r="AX165" s="181" t="s">
        <v>80</v>
      </c>
      <c r="AY165" s="184" t="s">
        <v>135</v>
      </c>
    </row>
    <row r="166" s="21" customFormat="true" ht="24.15" hidden="false" customHeight="true" outlineLevel="0" collapsed="false">
      <c r="A166" s="19"/>
      <c r="B166" s="167"/>
      <c r="C166" s="168" t="s">
        <v>186</v>
      </c>
      <c r="D166" s="168" t="s">
        <v>137</v>
      </c>
      <c r="E166" s="169" t="s">
        <v>187</v>
      </c>
      <c r="F166" s="170" t="s">
        <v>188</v>
      </c>
      <c r="G166" s="171" t="s">
        <v>183</v>
      </c>
      <c r="H166" s="172" t="n">
        <v>17.92</v>
      </c>
      <c r="I166" s="173"/>
      <c r="J166" s="173" t="n">
        <f aca="false">ROUND(I166*H166,2)</f>
        <v>0</v>
      </c>
      <c r="K166" s="174"/>
      <c r="L166" s="20"/>
      <c r="M166" s="175"/>
      <c r="N166" s="176" t="s">
        <v>38</v>
      </c>
      <c r="O166" s="177" t="n">
        <v>0.327</v>
      </c>
      <c r="P166" s="177" t="n">
        <f aca="false">O166*H166</f>
        <v>5.85984</v>
      </c>
      <c r="Q166" s="177" t="n">
        <v>0</v>
      </c>
      <c r="R166" s="177" t="n">
        <f aca="false">Q166*H166</f>
        <v>0</v>
      </c>
      <c r="S166" s="177" t="n">
        <v>0</v>
      </c>
      <c r="T166" s="178" t="n">
        <f aca="false">S166*H166</f>
        <v>0</v>
      </c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R166" s="179" t="s">
        <v>141</v>
      </c>
      <c r="AT166" s="179" t="s">
        <v>137</v>
      </c>
      <c r="AU166" s="179" t="s">
        <v>142</v>
      </c>
      <c r="AY166" s="3" t="s">
        <v>135</v>
      </c>
      <c r="BE166" s="180" t="n">
        <f aca="false">IF(N166="základná",J166,0)</f>
        <v>0</v>
      </c>
      <c r="BF166" s="180" t="n">
        <f aca="false">IF(N166="znížená",J166,0)</f>
        <v>0</v>
      </c>
      <c r="BG166" s="180" t="n">
        <f aca="false">IF(N166="zákl. prenesená",J166,0)</f>
        <v>0</v>
      </c>
      <c r="BH166" s="180" t="n">
        <f aca="false">IF(N166="zníž. prenesená",J166,0)</f>
        <v>0</v>
      </c>
      <c r="BI166" s="180" t="n">
        <f aca="false">IF(N166="nulová",J166,0)</f>
        <v>0</v>
      </c>
      <c r="BJ166" s="3" t="s">
        <v>142</v>
      </c>
      <c r="BK166" s="180" t="n">
        <f aca="false">ROUND(I166*H166,2)</f>
        <v>0</v>
      </c>
      <c r="BL166" s="3" t="s">
        <v>141</v>
      </c>
      <c r="BM166" s="179" t="s">
        <v>189</v>
      </c>
    </row>
    <row r="167" s="21" customFormat="true" ht="14.4" hidden="false" customHeight="true" outlineLevel="0" collapsed="false">
      <c r="A167" s="19"/>
      <c r="B167" s="167"/>
      <c r="C167" s="168" t="s">
        <v>190</v>
      </c>
      <c r="D167" s="168" t="s">
        <v>137</v>
      </c>
      <c r="E167" s="169" t="s">
        <v>191</v>
      </c>
      <c r="F167" s="170" t="s">
        <v>192</v>
      </c>
      <c r="G167" s="171" t="s">
        <v>193</v>
      </c>
      <c r="H167" s="172" t="n">
        <v>1.344</v>
      </c>
      <c r="I167" s="173"/>
      <c r="J167" s="173" t="n">
        <f aca="false">ROUND(I167*H167,2)</f>
        <v>0</v>
      </c>
      <c r="K167" s="174"/>
      <c r="L167" s="20"/>
      <c r="M167" s="175"/>
      <c r="N167" s="176" t="s">
        <v>38</v>
      </c>
      <c r="O167" s="177" t="n">
        <v>34.322</v>
      </c>
      <c r="P167" s="177" t="n">
        <f aca="false">O167*H167</f>
        <v>46.128768</v>
      </c>
      <c r="Q167" s="177" t="n">
        <v>1.01895</v>
      </c>
      <c r="R167" s="177" t="n">
        <f aca="false">Q167*H167</f>
        <v>1.3694688</v>
      </c>
      <c r="S167" s="177" t="n">
        <v>0</v>
      </c>
      <c r="T167" s="178" t="n">
        <f aca="false">S167*H167</f>
        <v>0</v>
      </c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R167" s="179" t="s">
        <v>141</v>
      </c>
      <c r="AT167" s="179" t="s">
        <v>137</v>
      </c>
      <c r="AU167" s="179" t="s">
        <v>142</v>
      </c>
      <c r="AY167" s="3" t="s">
        <v>135</v>
      </c>
      <c r="BE167" s="180" t="n">
        <f aca="false">IF(N167="základná",J167,0)</f>
        <v>0</v>
      </c>
      <c r="BF167" s="180" t="n">
        <f aca="false">IF(N167="znížená",J167,0)</f>
        <v>0</v>
      </c>
      <c r="BG167" s="180" t="n">
        <f aca="false">IF(N167="zákl. prenesená",J167,0)</f>
        <v>0</v>
      </c>
      <c r="BH167" s="180" t="n">
        <f aca="false">IF(N167="zníž. prenesená",J167,0)</f>
        <v>0</v>
      </c>
      <c r="BI167" s="180" t="n">
        <f aca="false">IF(N167="nulová",J167,0)</f>
        <v>0</v>
      </c>
      <c r="BJ167" s="3" t="s">
        <v>142</v>
      </c>
      <c r="BK167" s="180" t="n">
        <f aca="false">ROUND(I167*H167,2)</f>
        <v>0</v>
      </c>
      <c r="BL167" s="3" t="s">
        <v>141</v>
      </c>
      <c r="BM167" s="179" t="s">
        <v>194</v>
      </c>
    </row>
    <row r="168" s="181" customFormat="true" ht="12.8" hidden="false" customHeight="false" outlineLevel="0" collapsed="false">
      <c r="B168" s="182"/>
      <c r="D168" s="183" t="s">
        <v>144</v>
      </c>
      <c r="E168" s="184"/>
      <c r="F168" s="185" t="s">
        <v>195</v>
      </c>
      <c r="H168" s="186" t="n">
        <v>1.344</v>
      </c>
      <c r="L168" s="182"/>
      <c r="M168" s="187"/>
      <c r="N168" s="188"/>
      <c r="O168" s="188"/>
      <c r="P168" s="188"/>
      <c r="Q168" s="188"/>
      <c r="R168" s="188"/>
      <c r="S168" s="188"/>
      <c r="T168" s="189"/>
      <c r="AT168" s="184" t="s">
        <v>144</v>
      </c>
      <c r="AU168" s="184" t="s">
        <v>142</v>
      </c>
      <c r="AV168" s="181" t="s">
        <v>142</v>
      </c>
      <c r="AW168" s="181" t="s">
        <v>27</v>
      </c>
      <c r="AX168" s="181" t="s">
        <v>80</v>
      </c>
      <c r="AY168" s="184" t="s">
        <v>135</v>
      </c>
    </row>
    <row r="169" s="21" customFormat="true" ht="24.15" hidden="false" customHeight="true" outlineLevel="0" collapsed="false">
      <c r="A169" s="19"/>
      <c r="B169" s="167"/>
      <c r="C169" s="168" t="s">
        <v>196</v>
      </c>
      <c r="D169" s="168" t="s">
        <v>137</v>
      </c>
      <c r="E169" s="169" t="s">
        <v>197</v>
      </c>
      <c r="F169" s="170" t="s">
        <v>198</v>
      </c>
      <c r="G169" s="171" t="s">
        <v>140</v>
      </c>
      <c r="H169" s="172" t="n">
        <v>0.36</v>
      </c>
      <c r="I169" s="173"/>
      <c r="J169" s="173" t="n">
        <f aca="false">ROUND(I169*H169,2)</f>
        <v>0</v>
      </c>
      <c r="K169" s="174"/>
      <c r="L169" s="20"/>
      <c r="M169" s="175"/>
      <c r="N169" s="176" t="s">
        <v>38</v>
      </c>
      <c r="O169" s="177" t="n">
        <v>0.60356</v>
      </c>
      <c r="P169" s="177" t="n">
        <f aca="false">O169*H169</f>
        <v>0.2172816</v>
      </c>
      <c r="Q169" s="177" t="n">
        <v>2.41572</v>
      </c>
      <c r="R169" s="177" t="n">
        <f aca="false">Q169*H169</f>
        <v>0.8696592</v>
      </c>
      <c r="S169" s="177" t="n">
        <v>0</v>
      </c>
      <c r="T169" s="178" t="n">
        <f aca="false">S169*H169</f>
        <v>0</v>
      </c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R169" s="179" t="s">
        <v>141</v>
      </c>
      <c r="AT169" s="179" t="s">
        <v>137</v>
      </c>
      <c r="AU169" s="179" t="s">
        <v>142</v>
      </c>
      <c r="AY169" s="3" t="s">
        <v>135</v>
      </c>
      <c r="BE169" s="180" t="n">
        <f aca="false">IF(N169="základná",J169,0)</f>
        <v>0</v>
      </c>
      <c r="BF169" s="180" t="n">
        <f aca="false">IF(N169="znížená",J169,0)</f>
        <v>0</v>
      </c>
      <c r="BG169" s="180" t="n">
        <f aca="false">IF(N169="zákl. prenesená",J169,0)</f>
        <v>0</v>
      </c>
      <c r="BH169" s="180" t="n">
        <f aca="false">IF(N169="zníž. prenesená",J169,0)</f>
        <v>0</v>
      </c>
      <c r="BI169" s="180" t="n">
        <f aca="false">IF(N169="nulová",J169,0)</f>
        <v>0</v>
      </c>
      <c r="BJ169" s="3" t="s">
        <v>142</v>
      </c>
      <c r="BK169" s="180" t="n">
        <f aca="false">ROUND(I169*H169,2)</f>
        <v>0</v>
      </c>
      <c r="BL169" s="3" t="s">
        <v>141</v>
      </c>
      <c r="BM169" s="179" t="s">
        <v>199</v>
      </c>
    </row>
    <row r="170" s="181" customFormat="true" ht="12.8" hidden="false" customHeight="false" outlineLevel="0" collapsed="false">
      <c r="B170" s="182"/>
      <c r="D170" s="183" t="s">
        <v>144</v>
      </c>
      <c r="E170" s="184"/>
      <c r="F170" s="185" t="s">
        <v>200</v>
      </c>
      <c r="H170" s="186" t="n">
        <v>0.36</v>
      </c>
      <c r="L170" s="182"/>
      <c r="M170" s="187"/>
      <c r="N170" s="188"/>
      <c r="O170" s="188"/>
      <c r="P170" s="188"/>
      <c r="Q170" s="188"/>
      <c r="R170" s="188"/>
      <c r="S170" s="188"/>
      <c r="T170" s="189"/>
      <c r="AT170" s="184" t="s">
        <v>144</v>
      </c>
      <c r="AU170" s="184" t="s">
        <v>142</v>
      </c>
      <c r="AV170" s="181" t="s">
        <v>142</v>
      </c>
      <c r="AW170" s="181" t="s">
        <v>27</v>
      </c>
      <c r="AX170" s="181" t="s">
        <v>80</v>
      </c>
      <c r="AY170" s="184" t="s">
        <v>135</v>
      </c>
    </row>
    <row r="171" s="21" customFormat="true" ht="14.4" hidden="false" customHeight="true" outlineLevel="0" collapsed="false">
      <c r="A171" s="19"/>
      <c r="B171" s="167"/>
      <c r="C171" s="168" t="s">
        <v>201</v>
      </c>
      <c r="D171" s="168" t="s">
        <v>137</v>
      </c>
      <c r="E171" s="169" t="s">
        <v>202</v>
      </c>
      <c r="F171" s="170" t="s">
        <v>203</v>
      </c>
      <c r="G171" s="171" t="s">
        <v>193</v>
      </c>
      <c r="H171" s="172" t="n">
        <v>0.018</v>
      </c>
      <c r="I171" s="173"/>
      <c r="J171" s="173" t="n">
        <f aca="false">ROUND(I171*H171,2)</f>
        <v>0</v>
      </c>
      <c r="K171" s="174"/>
      <c r="L171" s="20"/>
      <c r="M171" s="175"/>
      <c r="N171" s="176" t="s">
        <v>38</v>
      </c>
      <c r="O171" s="177" t="n">
        <v>35.362</v>
      </c>
      <c r="P171" s="177" t="n">
        <f aca="false">O171*H171</f>
        <v>0.636516</v>
      </c>
      <c r="Q171" s="177" t="n">
        <v>1.01895</v>
      </c>
      <c r="R171" s="177" t="n">
        <f aca="false">Q171*H171</f>
        <v>0.0183411</v>
      </c>
      <c r="S171" s="177" t="n">
        <v>0</v>
      </c>
      <c r="T171" s="178" t="n">
        <f aca="false">S171*H171</f>
        <v>0</v>
      </c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R171" s="179" t="s">
        <v>141</v>
      </c>
      <c r="AT171" s="179" t="s">
        <v>137</v>
      </c>
      <c r="AU171" s="179" t="s">
        <v>142</v>
      </c>
      <c r="AY171" s="3" t="s">
        <v>135</v>
      </c>
      <c r="BE171" s="180" t="n">
        <f aca="false">IF(N171="základná",J171,0)</f>
        <v>0</v>
      </c>
      <c r="BF171" s="180" t="n">
        <f aca="false">IF(N171="znížená",J171,0)</f>
        <v>0</v>
      </c>
      <c r="BG171" s="180" t="n">
        <f aca="false">IF(N171="zákl. prenesená",J171,0)</f>
        <v>0</v>
      </c>
      <c r="BH171" s="180" t="n">
        <f aca="false">IF(N171="zníž. prenesená",J171,0)</f>
        <v>0</v>
      </c>
      <c r="BI171" s="180" t="n">
        <f aca="false">IF(N171="nulová",J171,0)</f>
        <v>0</v>
      </c>
      <c r="BJ171" s="3" t="s">
        <v>142</v>
      </c>
      <c r="BK171" s="180" t="n">
        <f aca="false">ROUND(I171*H171,2)</f>
        <v>0</v>
      </c>
      <c r="BL171" s="3" t="s">
        <v>141</v>
      </c>
      <c r="BM171" s="179" t="s">
        <v>204</v>
      </c>
    </row>
    <row r="172" s="181" customFormat="true" ht="12.8" hidden="false" customHeight="false" outlineLevel="0" collapsed="false">
      <c r="B172" s="182"/>
      <c r="D172" s="183" t="s">
        <v>144</v>
      </c>
      <c r="E172" s="184"/>
      <c r="F172" s="185" t="s">
        <v>205</v>
      </c>
      <c r="H172" s="186" t="n">
        <v>0.018</v>
      </c>
      <c r="L172" s="182"/>
      <c r="M172" s="187"/>
      <c r="N172" s="188"/>
      <c r="O172" s="188"/>
      <c r="P172" s="188"/>
      <c r="Q172" s="188"/>
      <c r="R172" s="188"/>
      <c r="S172" s="188"/>
      <c r="T172" s="189"/>
      <c r="AT172" s="184" t="s">
        <v>144</v>
      </c>
      <c r="AU172" s="184" t="s">
        <v>142</v>
      </c>
      <c r="AV172" s="181" t="s">
        <v>142</v>
      </c>
      <c r="AW172" s="181" t="s">
        <v>27</v>
      </c>
      <c r="AX172" s="181" t="s">
        <v>80</v>
      </c>
      <c r="AY172" s="184" t="s">
        <v>135</v>
      </c>
    </row>
    <row r="173" s="154" customFormat="true" ht="22.8" hidden="false" customHeight="true" outlineLevel="0" collapsed="false">
      <c r="B173" s="155"/>
      <c r="D173" s="156" t="s">
        <v>71</v>
      </c>
      <c r="E173" s="165" t="s">
        <v>151</v>
      </c>
      <c r="F173" s="165" t="s">
        <v>206</v>
      </c>
      <c r="J173" s="166" t="n">
        <f aca="false">BK173</f>
        <v>0</v>
      </c>
      <c r="L173" s="155"/>
      <c r="M173" s="159"/>
      <c r="N173" s="160"/>
      <c r="O173" s="160"/>
      <c r="P173" s="161" t="n">
        <f aca="false">SUM(P174:P188)</f>
        <v>232.73347222</v>
      </c>
      <c r="Q173" s="160"/>
      <c r="R173" s="161" t="n">
        <f aca="false">SUM(R174:R188)</f>
        <v>81.79203042</v>
      </c>
      <c r="S173" s="160"/>
      <c r="T173" s="162" t="n">
        <f aca="false">SUM(T174:T188)</f>
        <v>0</v>
      </c>
      <c r="AR173" s="156" t="s">
        <v>80</v>
      </c>
      <c r="AT173" s="163" t="s">
        <v>71</v>
      </c>
      <c r="AU173" s="163" t="s">
        <v>80</v>
      </c>
      <c r="AY173" s="156" t="s">
        <v>135</v>
      </c>
      <c r="BK173" s="164" t="n">
        <f aca="false">SUM(BK174:BK188)</f>
        <v>0</v>
      </c>
    </row>
    <row r="174" s="21" customFormat="true" ht="37.8" hidden="false" customHeight="true" outlineLevel="0" collapsed="false">
      <c r="A174" s="19"/>
      <c r="B174" s="167"/>
      <c r="C174" s="168" t="s">
        <v>207</v>
      </c>
      <c r="D174" s="168" t="s">
        <v>137</v>
      </c>
      <c r="E174" s="169" t="s">
        <v>208</v>
      </c>
      <c r="F174" s="170" t="s">
        <v>209</v>
      </c>
      <c r="G174" s="171" t="s">
        <v>140</v>
      </c>
      <c r="H174" s="172" t="n">
        <v>94.19</v>
      </c>
      <c r="I174" s="173"/>
      <c r="J174" s="173" t="n">
        <f aca="false">ROUND(I174*H174,2)</f>
        <v>0</v>
      </c>
      <c r="K174" s="174"/>
      <c r="L174" s="20"/>
      <c r="M174" s="175"/>
      <c r="N174" s="176" t="s">
        <v>38</v>
      </c>
      <c r="O174" s="177" t="n">
        <v>2.411</v>
      </c>
      <c r="P174" s="177" t="n">
        <f aca="false">O174*H174</f>
        <v>227.09209</v>
      </c>
      <c r="Q174" s="177" t="n">
        <v>0.84399</v>
      </c>
      <c r="R174" s="177" t="n">
        <f aca="false">Q174*H174</f>
        <v>79.4954181</v>
      </c>
      <c r="S174" s="177" t="n">
        <v>0</v>
      </c>
      <c r="T174" s="178" t="n">
        <f aca="false">S174*H174</f>
        <v>0</v>
      </c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R174" s="179" t="s">
        <v>141</v>
      </c>
      <c r="AT174" s="179" t="s">
        <v>137</v>
      </c>
      <c r="AU174" s="179" t="s">
        <v>142</v>
      </c>
      <c r="AY174" s="3" t="s">
        <v>135</v>
      </c>
      <c r="BE174" s="180" t="n">
        <f aca="false">IF(N174="základná",J174,0)</f>
        <v>0</v>
      </c>
      <c r="BF174" s="180" t="n">
        <f aca="false">IF(N174="znížená",J174,0)</f>
        <v>0</v>
      </c>
      <c r="BG174" s="180" t="n">
        <f aca="false">IF(N174="zákl. prenesená",J174,0)</f>
        <v>0</v>
      </c>
      <c r="BH174" s="180" t="n">
        <f aca="false">IF(N174="zníž. prenesená",J174,0)</f>
        <v>0</v>
      </c>
      <c r="BI174" s="180" t="n">
        <f aca="false">IF(N174="nulová",J174,0)</f>
        <v>0</v>
      </c>
      <c r="BJ174" s="3" t="s">
        <v>142</v>
      </c>
      <c r="BK174" s="180" t="n">
        <f aca="false">ROUND(I174*H174,2)</f>
        <v>0</v>
      </c>
      <c r="BL174" s="3" t="s">
        <v>141</v>
      </c>
      <c r="BM174" s="179" t="s">
        <v>210</v>
      </c>
    </row>
    <row r="175" s="181" customFormat="true" ht="12.8" hidden="false" customHeight="false" outlineLevel="0" collapsed="false">
      <c r="B175" s="182"/>
      <c r="D175" s="183" t="s">
        <v>144</v>
      </c>
      <c r="E175" s="184"/>
      <c r="F175" s="185" t="s">
        <v>211</v>
      </c>
      <c r="H175" s="186" t="n">
        <v>60.72</v>
      </c>
      <c r="L175" s="182"/>
      <c r="M175" s="187"/>
      <c r="N175" s="188"/>
      <c r="O175" s="188"/>
      <c r="P175" s="188"/>
      <c r="Q175" s="188"/>
      <c r="R175" s="188"/>
      <c r="S175" s="188"/>
      <c r="T175" s="189"/>
      <c r="AT175" s="184" t="s">
        <v>144</v>
      </c>
      <c r="AU175" s="184" t="s">
        <v>142</v>
      </c>
      <c r="AV175" s="181" t="s">
        <v>142</v>
      </c>
      <c r="AW175" s="181" t="s">
        <v>27</v>
      </c>
      <c r="AX175" s="181" t="s">
        <v>72</v>
      </c>
      <c r="AY175" s="184" t="s">
        <v>135</v>
      </c>
    </row>
    <row r="176" s="181" customFormat="true" ht="12.8" hidden="false" customHeight="false" outlineLevel="0" collapsed="false">
      <c r="B176" s="182"/>
      <c r="D176" s="183" t="s">
        <v>144</v>
      </c>
      <c r="E176" s="184"/>
      <c r="F176" s="185" t="s">
        <v>212</v>
      </c>
      <c r="H176" s="186" t="n">
        <v>-9.12</v>
      </c>
      <c r="L176" s="182"/>
      <c r="M176" s="187"/>
      <c r="N176" s="188"/>
      <c r="O176" s="188"/>
      <c r="P176" s="188"/>
      <c r="Q176" s="188"/>
      <c r="R176" s="188"/>
      <c r="S176" s="188"/>
      <c r="T176" s="189"/>
      <c r="AT176" s="184" t="s">
        <v>144</v>
      </c>
      <c r="AU176" s="184" t="s">
        <v>142</v>
      </c>
      <c r="AV176" s="181" t="s">
        <v>142</v>
      </c>
      <c r="AW176" s="181" t="s">
        <v>27</v>
      </c>
      <c r="AX176" s="181" t="s">
        <v>72</v>
      </c>
      <c r="AY176" s="184" t="s">
        <v>135</v>
      </c>
    </row>
    <row r="177" s="181" customFormat="true" ht="12.8" hidden="false" customHeight="false" outlineLevel="0" collapsed="false">
      <c r="B177" s="182"/>
      <c r="D177" s="183" t="s">
        <v>144</v>
      </c>
      <c r="E177" s="184"/>
      <c r="F177" s="185" t="s">
        <v>213</v>
      </c>
      <c r="H177" s="186" t="n">
        <v>-0.6</v>
      </c>
      <c r="L177" s="182"/>
      <c r="M177" s="187"/>
      <c r="N177" s="188"/>
      <c r="O177" s="188"/>
      <c r="P177" s="188"/>
      <c r="Q177" s="188"/>
      <c r="R177" s="188"/>
      <c r="S177" s="188"/>
      <c r="T177" s="189"/>
      <c r="AT177" s="184" t="s">
        <v>144</v>
      </c>
      <c r="AU177" s="184" t="s">
        <v>142</v>
      </c>
      <c r="AV177" s="181" t="s">
        <v>142</v>
      </c>
      <c r="AW177" s="181" t="s">
        <v>27</v>
      </c>
      <c r="AX177" s="181" t="s">
        <v>72</v>
      </c>
      <c r="AY177" s="184" t="s">
        <v>135</v>
      </c>
    </row>
    <row r="178" s="181" customFormat="true" ht="12.8" hidden="false" customHeight="false" outlineLevel="0" collapsed="false">
      <c r="B178" s="182"/>
      <c r="D178" s="183" t="s">
        <v>144</v>
      </c>
      <c r="E178" s="184"/>
      <c r="F178" s="185" t="s">
        <v>214</v>
      </c>
      <c r="H178" s="186" t="n">
        <v>-4.11</v>
      </c>
      <c r="L178" s="182"/>
      <c r="M178" s="187"/>
      <c r="N178" s="188"/>
      <c r="O178" s="188"/>
      <c r="P178" s="188"/>
      <c r="Q178" s="188"/>
      <c r="R178" s="188"/>
      <c r="S178" s="188"/>
      <c r="T178" s="189"/>
      <c r="AT178" s="184" t="s">
        <v>144</v>
      </c>
      <c r="AU178" s="184" t="s">
        <v>142</v>
      </c>
      <c r="AV178" s="181" t="s">
        <v>142</v>
      </c>
      <c r="AW178" s="181" t="s">
        <v>27</v>
      </c>
      <c r="AX178" s="181" t="s">
        <v>72</v>
      </c>
      <c r="AY178" s="184" t="s">
        <v>135</v>
      </c>
    </row>
    <row r="179" s="181" customFormat="true" ht="12.8" hidden="false" customHeight="false" outlineLevel="0" collapsed="false">
      <c r="B179" s="182"/>
      <c r="D179" s="183" t="s">
        <v>144</v>
      </c>
      <c r="E179" s="184"/>
      <c r="F179" s="185" t="s">
        <v>215</v>
      </c>
      <c r="H179" s="186" t="n">
        <v>47.3</v>
      </c>
      <c r="L179" s="182"/>
      <c r="M179" s="187"/>
      <c r="N179" s="188"/>
      <c r="O179" s="188"/>
      <c r="P179" s="188"/>
      <c r="Q179" s="188"/>
      <c r="R179" s="188"/>
      <c r="S179" s="188"/>
      <c r="T179" s="189"/>
      <c r="AT179" s="184" t="s">
        <v>144</v>
      </c>
      <c r="AU179" s="184" t="s">
        <v>142</v>
      </c>
      <c r="AV179" s="181" t="s">
        <v>142</v>
      </c>
      <c r="AW179" s="181" t="s">
        <v>27</v>
      </c>
      <c r="AX179" s="181" t="s">
        <v>72</v>
      </c>
      <c r="AY179" s="184" t="s">
        <v>135</v>
      </c>
    </row>
    <row r="180" s="190" customFormat="true" ht="12.8" hidden="false" customHeight="false" outlineLevel="0" collapsed="false">
      <c r="B180" s="191"/>
      <c r="D180" s="183" t="s">
        <v>144</v>
      </c>
      <c r="E180" s="192"/>
      <c r="F180" s="193" t="s">
        <v>147</v>
      </c>
      <c r="H180" s="194" t="n">
        <v>94.19</v>
      </c>
      <c r="L180" s="191"/>
      <c r="M180" s="195"/>
      <c r="N180" s="196"/>
      <c r="O180" s="196"/>
      <c r="P180" s="196"/>
      <c r="Q180" s="196"/>
      <c r="R180" s="196"/>
      <c r="S180" s="196"/>
      <c r="T180" s="197"/>
      <c r="AT180" s="192" t="s">
        <v>144</v>
      </c>
      <c r="AU180" s="192" t="s">
        <v>142</v>
      </c>
      <c r="AV180" s="190" t="s">
        <v>141</v>
      </c>
      <c r="AW180" s="190" t="s">
        <v>27</v>
      </c>
      <c r="AX180" s="190" t="s">
        <v>80</v>
      </c>
      <c r="AY180" s="192" t="s">
        <v>135</v>
      </c>
    </row>
    <row r="181" s="21" customFormat="true" ht="14.4" hidden="false" customHeight="true" outlineLevel="0" collapsed="false">
      <c r="A181" s="19"/>
      <c r="B181" s="167"/>
      <c r="C181" s="168" t="s">
        <v>216</v>
      </c>
      <c r="D181" s="168" t="s">
        <v>137</v>
      </c>
      <c r="E181" s="169" t="s">
        <v>217</v>
      </c>
      <c r="F181" s="170" t="s">
        <v>218</v>
      </c>
      <c r="G181" s="171" t="s">
        <v>140</v>
      </c>
      <c r="H181" s="172" t="n">
        <v>0.81</v>
      </c>
      <c r="I181" s="173"/>
      <c r="J181" s="173" t="n">
        <f aca="false">ROUND(I181*H181,2)</f>
        <v>0</v>
      </c>
      <c r="K181" s="174"/>
      <c r="L181" s="20"/>
      <c r="M181" s="175"/>
      <c r="N181" s="176" t="s">
        <v>38</v>
      </c>
      <c r="O181" s="177" t="n">
        <v>1.55458</v>
      </c>
      <c r="P181" s="177" t="n">
        <f aca="false">O181*H181</f>
        <v>1.2592098</v>
      </c>
      <c r="Q181" s="177" t="n">
        <v>2.41603</v>
      </c>
      <c r="R181" s="177" t="n">
        <f aca="false">Q181*H181</f>
        <v>1.9569843</v>
      </c>
      <c r="S181" s="177" t="n">
        <v>0</v>
      </c>
      <c r="T181" s="178" t="n">
        <f aca="false">S181*H181</f>
        <v>0</v>
      </c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R181" s="179" t="s">
        <v>141</v>
      </c>
      <c r="AT181" s="179" t="s">
        <v>137</v>
      </c>
      <c r="AU181" s="179" t="s">
        <v>142</v>
      </c>
      <c r="AY181" s="3" t="s">
        <v>135</v>
      </c>
      <c r="BE181" s="180" t="n">
        <f aca="false">IF(N181="základná",J181,0)</f>
        <v>0</v>
      </c>
      <c r="BF181" s="180" t="n">
        <f aca="false">IF(N181="znížená",J181,0)</f>
        <v>0</v>
      </c>
      <c r="BG181" s="180" t="n">
        <f aca="false">IF(N181="zákl. prenesená",J181,0)</f>
        <v>0</v>
      </c>
      <c r="BH181" s="180" t="n">
        <f aca="false">IF(N181="zníž. prenesená",J181,0)</f>
        <v>0</v>
      </c>
      <c r="BI181" s="180" t="n">
        <f aca="false">IF(N181="nulová",J181,0)</f>
        <v>0</v>
      </c>
      <c r="BJ181" s="3" t="s">
        <v>142</v>
      </c>
      <c r="BK181" s="180" t="n">
        <f aca="false">ROUND(I181*H181,2)</f>
        <v>0</v>
      </c>
      <c r="BL181" s="3" t="s">
        <v>141</v>
      </c>
      <c r="BM181" s="179" t="s">
        <v>219</v>
      </c>
    </row>
    <row r="182" s="181" customFormat="true" ht="12.8" hidden="false" customHeight="false" outlineLevel="0" collapsed="false">
      <c r="B182" s="182"/>
      <c r="D182" s="183" t="s">
        <v>144</v>
      </c>
      <c r="E182" s="184"/>
      <c r="F182" s="185" t="s">
        <v>220</v>
      </c>
      <c r="H182" s="186" t="n">
        <v>0.81</v>
      </c>
      <c r="L182" s="182"/>
      <c r="M182" s="187"/>
      <c r="N182" s="188"/>
      <c r="O182" s="188"/>
      <c r="P182" s="188"/>
      <c r="Q182" s="188"/>
      <c r="R182" s="188"/>
      <c r="S182" s="188"/>
      <c r="T182" s="189"/>
      <c r="AT182" s="184" t="s">
        <v>144</v>
      </c>
      <c r="AU182" s="184" t="s">
        <v>142</v>
      </c>
      <c r="AV182" s="181" t="s">
        <v>142</v>
      </c>
      <c r="AW182" s="181" t="s">
        <v>27</v>
      </c>
      <c r="AX182" s="181" t="s">
        <v>80</v>
      </c>
      <c r="AY182" s="184" t="s">
        <v>135</v>
      </c>
    </row>
    <row r="183" s="21" customFormat="true" ht="14.4" hidden="false" customHeight="true" outlineLevel="0" collapsed="false">
      <c r="A183" s="19"/>
      <c r="B183" s="167"/>
      <c r="C183" s="168" t="s">
        <v>221</v>
      </c>
      <c r="D183" s="168" t="s">
        <v>137</v>
      </c>
      <c r="E183" s="169" t="s">
        <v>222</v>
      </c>
      <c r="F183" s="170" t="s">
        <v>223</v>
      </c>
      <c r="G183" s="171" t="s">
        <v>193</v>
      </c>
      <c r="H183" s="172" t="n">
        <v>0.113</v>
      </c>
      <c r="I183" s="173"/>
      <c r="J183" s="173" t="n">
        <f aca="false">ROUND(I183*H183,2)</f>
        <v>0</v>
      </c>
      <c r="K183" s="174"/>
      <c r="L183" s="20"/>
      <c r="M183" s="175"/>
      <c r="N183" s="176" t="s">
        <v>38</v>
      </c>
      <c r="O183" s="177" t="n">
        <v>34.71816</v>
      </c>
      <c r="P183" s="177" t="n">
        <f aca="false">O183*H183</f>
        <v>3.92315208</v>
      </c>
      <c r="Q183" s="177" t="n">
        <v>1.01145</v>
      </c>
      <c r="R183" s="177" t="n">
        <f aca="false">Q183*H183</f>
        <v>0.11429385</v>
      </c>
      <c r="S183" s="177" t="n">
        <v>0</v>
      </c>
      <c r="T183" s="178" t="n">
        <f aca="false">S183*H183</f>
        <v>0</v>
      </c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R183" s="179" t="s">
        <v>141</v>
      </c>
      <c r="AT183" s="179" t="s">
        <v>137</v>
      </c>
      <c r="AU183" s="179" t="s">
        <v>142</v>
      </c>
      <c r="AY183" s="3" t="s">
        <v>135</v>
      </c>
      <c r="BE183" s="180" t="n">
        <f aca="false">IF(N183="základná",J183,0)</f>
        <v>0</v>
      </c>
      <c r="BF183" s="180" t="n">
        <f aca="false">IF(N183="znížená",J183,0)</f>
        <v>0</v>
      </c>
      <c r="BG183" s="180" t="n">
        <f aca="false">IF(N183="zákl. prenesená",J183,0)</f>
        <v>0</v>
      </c>
      <c r="BH183" s="180" t="n">
        <f aca="false">IF(N183="zníž. prenesená",J183,0)</f>
        <v>0</v>
      </c>
      <c r="BI183" s="180" t="n">
        <f aca="false">IF(N183="nulová",J183,0)</f>
        <v>0</v>
      </c>
      <c r="BJ183" s="3" t="s">
        <v>142</v>
      </c>
      <c r="BK183" s="180" t="n">
        <f aca="false">ROUND(I183*H183,2)</f>
        <v>0</v>
      </c>
      <c r="BL183" s="3" t="s">
        <v>141</v>
      </c>
      <c r="BM183" s="179" t="s">
        <v>224</v>
      </c>
    </row>
    <row r="184" s="181" customFormat="true" ht="12.8" hidden="false" customHeight="false" outlineLevel="0" collapsed="false">
      <c r="B184" s="182"/>
      <c r="D184" s="183" t="s">
        <v>144</v>
      </c>
      <c r="E184" s="184"/>
      <c r="F184" s="185" t="s">
        <v>225</v>
      </c>
      <c r="H184" s="186" t="n">
        <v>0.113</v>
      </c>
      <c r="L184" s="182"/>
      <c r="M184" s="187"/>
      <c r="N184" s="188"/>
      <c r="O184" s="188"/>
      <c r="P184" s="188"/>
      <c r="Q184" s="188"/>
      <c r="R184" s="188"/>
      <c r="S184" s="188"/>
      <c r="T184" s="189"/>
      <c r="AT184" s="184" t="s">
        <v>144</v>
      </c>
      <c r="AU184" s="184" t="s">
        <v>142</v>
      </c>
      <c r="AV184" s="181" t="s">
        <v>142</v>
      </c>
      <c r="AW184" s="181" t="s">
        <v>27</v>
      </c>
      <c r="AX184" s="181" t="s">
        <v>80</v>
      </c>
      <c r="AY184" s="184" t="s">
        <v>135</v>
      </c>
    </row>
    <row r="185" s="21" customFormat="true" ht="24.15" hidden="false" customHeight="true" outlineLevel="0" collapsed="false">
      <c r="A185" s="19"/>
      <c r="B185" s="167"/>
      <c r="C185" s="168" t="s">
        <v>226</v>
      </c>
      <c r="D185" s="168" t="s">
        <v>137</v>
      </c>
      <c r="E185" s="169" t="s">
        <v>227</v>
      </c>
      <c r="F185" s="170" t="s">
        <v>228</v>
      </c>
      <c r="G185" s="171" t="s">
        <v>140</v>
      </c>
      <c r="H185" s="172" t="n">
        <v>0.09</v>
      </c>
      <c r="I185" s="173"/>
      <c r="J185" s="173" t="n">
        <f aca="false">ROUND(I185*H185,2)</f>
        <v>0</v>
      </c>
      <c r="K185" s="174"/>
      <c r="L185" s="20"/>
      <c r="M185" s="175"/>
      <c r="N185" s="176" t="s">
        <v>38</v>
      </c>
      <c r="O185" s="177" t="n">
        <v>1.15534</v>
      </c>
      <c r="P185" s="177" t="n">
        <f aca="false">O185*H185</f>
        <v>0.1039806</v>
      </c>
      <c r="Q185" s="177" t="n">
        <v>2.40176</v>
      </c>
      <c r="R185" s="177" t="n">
        <f aca="false">Q185*H185</f>
        <v>0.2161584</v>
      </c>
      <c r="S185" s="177" t="n">
        <v>0</v>
      </c>
      <c r="T185" s="178" t="n">
        <f aca="false">S185*H185</f>
        <v>0</v>
      </c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R185" s="179" t="s">
        <v>141</v>
      </c>
      <c r="AT185" s="179" t="s">
        <v>137</v>
      </c>
      <c r="AU185" s="179" t="s">
        <v>142</v>
      </c>
      <c r="AY185" s="3" t="s">
        <v>135</v>
      </c>
      <c r="BE185" s="180" t="n">
        <f aca="false">IF(N185="základná",J185,0)</f>
        <v>0</v>
      </c>
      <c r="BF185" s="180" t="n">
        <f aca="false">IF(N185="znížená",J185,0)</f>
        <v>0</v>
      </c>
      <c r="BG185" s="180" t="n">
        <f aca="false">IF(N185="zákl. prenesená",J185,0)</f>
        <v>0</v>
      </c>
      <c r="BH185" s="180" t="n">
        <f aca="false">IF(N185="zníž. prenesená",J185,0)</f>
        <v>0</v>
      </c>
      <c r="BI185" s="180" t="n">
        <f aca="false">IF(N185="nulová",J185,0)</f>
        <v>0</v>
      </c>
      <c r="BJ185" s="3" t="s">
        <v>142</v>
      </c>
      <c r="BK185" s="180" t="n">
        <f aca="false">ROUND(I185*H185,2)</f>
        <v>0</v>
      </c>
      <c r="BL185" s="3" t="s">
        <v>141</v>
      </c>
      <c r="BM185" s="179" t="s">
        <v>229</v>
      </c>
    </row>
    <row r="186" s="181" customFormat="true" ht="12.8" hidden="false" customHeight="false" outlineLevel="0" collapsed="false">
      <c r="B186" s="182"/>
      <c r="D186" s="183" t="s">
        <v>144</v>
      </c>
      <c r="E186" s="184"/>
      <c r="F186" s="185" t="s">
        <v>230</v>
      </c>
      <c r="H186" s="186" t="n">
        <v>0.09</v>
      </c>
      <c r="L186" s="182"/>
      <c r="M186" s="187"/>
      <c r="N186" s="188"/>
      <c r="O186" s="188"/>
      <c r="P186" s="188"/>
      <c r="Q186" s="188"/>
      <c r="R186" s="188"/>
      <c r="S186" s="188"/>
      <c r="T186" s="189"/>
      <c r="AT186" s="184" t="s">
        <v>144</v>
      </c>
      <c r="AU186" s="184" t="s">
        <v>142</v>
      </c>
      <c r="AV186" s="181" t="s">
        <v>142</v>
      </c>
      <c r="AW186" s="181" t="s">
        <v>27</v>
      </c>
      <c r="AX186" s="181" t="s">
        <v>80</v>
      </c>
      <c r="AY186" s="184" t="s">
        <v>135</v>
      </c>
    </row>
    <row r="187" s="21" customFormat="true" ht="24.15" hidden="false" customHeight="true" outlineLevel="0" collapsed="false">
      <c r="A187" s="19"/>
      <c r="B187" s="167"/>
      <c r="C187" s="168" t="s">
        <v>231</v>
      </c>
      <c r="D187" s="168" t="s">
        <v>137</v>
      </c>
      <c r="E187" s="169" t="s">
        <v>232</v>
      </c>
      <c r="F187" s="170" t="s">
        <v>233</v>
      </c>
      <c r="G187" s="171" t="s">
        <v>193</v>
      </c>
      <c r="H187" s="172" t="n">
        <v>0.009</v>
      </c>
      <c r="I187" s="173"/>
      <c r="J187" s="173" t="n">
        <f aca="false">ROUND(I187*H187,2)</f>
        <v>0</v>
      </c>
      <c r="K187" s="174"/>
      <c r="L187" s="20"/>
      <c r="M187" s="175"/>
      <c r="N187" s="176" t="s">
        <v>38</v>
      </c>
      <c r="O187" s="177" t="n">
        <v>39.44886</v>
      </c>
      <c r="P187" s="177" t="n">
        <f aca="false">O187*H187</f>
        <v>0.35503974</v>
      </c>
      <c r="Q187" s="177" t="n">
        <v>1.01953</v>
      </c>
      <c r="R187" s="177" t="n">
        <f aca="false">Q187*H187</f>
        <v>0.00917577</v>
      </c>
      <c r="S187" s="177" t="n">
        <v>0</v>
      </c>
      <c r="T187" s="178" t="n">
        <f aca="false">S187*H187</f>
        <v>0</v>
      </c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R187" s="179" t="s">
        <v>141</v>
      </c>
      <c r="AT187" s="179" t="s">
        <v>137</v>
      </c>
      <c r="AU187" s="179" t="s">
        <v>142</v>
      </c>
      <c r="AY187" s="3" t="s">
        <v>135</v>
      </c>
      <c r="BE187" s="180" t="n">
        <f aca="false">IF(N187="základná",J187,0)</f>
        <v>0</v>
      </c>
      <c r="BF187" s="180" t="n">
        <f aca="false">IF(N187="znížená",J187,0)</f>
        <v>0</v>
      </c>
      <c r="BG187" s="180" t="n">
        <f aca="false">IF(N187="zákl. prenesená",J187,0)</f>
        <v>0</v>
      </c>
      <c r="BH187" s="180" t="n">
        <f aca="false">IF(N187="zníž. prenesená",J187,0)</f>
        <v>0</v>
      </c>
      <c r="BI187" s="180" t="n">
        <f aca="false">IF(N187="nulová",J187,0)</f>
        <v>0</v>
      </c>
      <c r="BJ187" s="3" t="s">
        <v>142</v>
      </c>
      <c r="BK187" s="180" t="n">
        <f aca="false">ROUND(I187*H187,2)</f>
        <v>0</v>
      </c>
      <c r="BL187" s="3" t="s">
        <v>141</v>
      </c>
      <c r="BM187" s="179" t="s">
        <v>234</v>
      </c>
    </row>
    <row r="188" s="181" customFormat="true" ht="12.8" hidden="false" customHeight="false" outlineLevel="0" collapsed="false">
      <c r="B188" s="182"/>
      <c r="D188" s="183" t="s">
        <v>144</v>
      </c>
      <c r="E188" s="184"/>
      <c r="F188" s="185" t="s">
        <v>235</v>
      </c>
      <c r="H188" s="186" t="n">
        <v>0.009</v>
      </c>
      <c r="L188" s="182"/>
      <c r="M188" s="187"/>
      <c r="N188" s="188"/>
      <c r="O188" s="188"/>
      <c r="P188" s="188"/>
      <c r="Q188" s="188"/>
      <c r="R188" s="188"/>
      <c r="S188" s="188"/>
      <c r="T188" s="189"/>
      <c r="AT188" s="184" t="s">
        <v>144</v>
      </c>
      <c r="AU188" s="184" t="s">
        <v>142</v>
      </c>
      <c r="AV188" s="181" t="s">
        <v>142</v>
      </c>
      <c r="AW188" s="181" t="s">
        <v>27</v>
      </c>
      <c r="AX188" s="181" t="s">
        <v>80</v>
      </c>
      <c r="AY188" s="184" t="s">
        <v>135</v>
      </c>
    </row>
    <row r="189" s="154" customFormat="true" ht="22.8" hidden="false" customHeight="true" outlineLevel="0" collapsed="false">
      <c r="B189" s="155"/>
      <c r="D189" s="156" t="s">
        <v>71</v>
      </c>
      <c r="E189" s="165" t="s">
        <v>141</v>
      </c>
      <c r="F189" s="165" t="s">
        <v>236</v>
      </c>
      <c r="J189" s="166" t="n">
        <f aca="false">BK189</f>
        <v>0</v>
      </c>
      <c r="L189" s="155"/>
      <c r="M189" s="159"/>
      <c r="N189" s="160"/>
      <c r="O189" s="160"/>
      <c r="P189" s="161" t="n">
        <f aca="false">SUM(P190:P195)</f>
        <v>22.0507227</v>
      </c>
      <c r="Q189" s="160"/>
      <c r="R189" s="161" t="n">
        <f aca="false">SUM(R190:R195)</f>
        <v>8.56416385</v>
      </c>
      <c r="S189" s="160"/>
      <c r="T189" s="162" t="n">
        <f aca="false">SUM(T190:T195)</f>
        <v>0</v>
      </c>
      <c r="AR189" s="156" t="s">
        <v>80</v>
      </c>
      <c r="AT189" s="163" t="s">
        <v>71</v>
      </c>
      <c r="AU189" s="163" t="s">
        <v>80</v>
      </c>
      <c r="AY189" s="156" t="s">
        <v>135</v>
      </c>
      <c r="BK189" s="164" t="n">
        <f aca="false">SUM(BK190:BK195)</f>
        <v>0</v>
      </c>
    </row>
    <row r="190" s="21" customFormat="true" ht="27.6" hidden="false" customHeight="true" outlineLevel="0" collapsed="false">
      <c r="A190" s="19"/>
      <c r="B190" s="167"/>
      <c r="C190" s="168" t="s">
        <v>237</v>
      </c>
      <c r="D190" s="168" t="s">
        <v>137</v>
      </c>
      <c r="E190" s="169" t="s">
        <v>238</v>
      </c>
      <c r="F190" s="170" t="s">
        <v>239</v>
      </c>
      <c r="G190" s="171" t="s">
        <v>140</v>
      </c>
      <c r="H190" s="172" t="n">
        <v>3.36</v>
      </c>
      <c r="I190" s="173"/>
      <c r="J190" s="173" t="n">
        <f aca="false">ROUND(I190*H190,2)</f>
        <v>0</v>
      </c>
      <c r="K190" s="174"/>
      <c r="L190" s="20"/>
      <c r="M190" s="175"/>
      <c r="N190" s="176" t="s">
        <v>38</v>
      </c>
      <c r="O190" s="177" t="n">
        <v>1.58035</v>
      </c>
      <c r="P190" s="177" t="n">
        <f aca="false">O190*H190</f>
        <v>5.309976</v>
      </c>
      <c r="Q190" s="177" t="n">
        <v>2.40186</v>
      </c>
      <c r="R190" s="177" t="n">
        <f aca="false">Q190*H190</f>
        <v>8.0702496</v>
      </c>
      <c r="S190" s="177" t="n">
        <v>0</v>
      </c>
      <c r="T190" s="178" t="n">
        <f aca="false">S190*H190</f>
        <v>0</v>
      </c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R190" s="179" t="s">
        <v>141</v>
      </c>
      <c r="AT190" s="179" t="s">
        <v>137</v>
      </c>
      <c r="AU190" s="179" t="s">
        <v>142</v>
      </c>
      <c r="AY190" s="3" t="s">
        <v>135</v>
      </c>
      <c r="BE190" s="180" t="n">
        <f aca="false">IF(N190="základná",J190,0)</f>
        <v>0</v>
      </c>
      <c r="BF190" s="180" t="n">
        <f aca="false">IF(N190="znížená",J190,0)</f>
        <v>0</v>
      </c>
      <c r="BG190" s="180" t="n">
        <f aca="false">IF(N190="zákl. prenesená",J190,0)</f>
        <v>0</v>
      </c>
      <c r="BH190" s="180" t="n">
        <f aca="false">IF(N190="zníž. prenesená",J190,0)</f>
        <v>0</v>
      </c>
      <c r="BI190" s="180" t="n">
        <f aca="false">IF(N190="nulová",J190,0)</f>
        <v>0</v>
      </c>
      <c r="BJ190" s="3" t="s">
        <v>142</v>
      </c>
      <c r="BK190" s="180" t="n">
        <f aca="false">ROUND(I190*H190,2)</f>
        <v>0</v>
      </c>
      <c r="BL190" s="3" t="s">
        <v>141</v>
      </c>
      <c r="BM190" s="179" t="s">
        <v>240</v>
      </c>
    </row>
    <row r="191" s="181" customFormat="true" ht="12.8" hidden="false" customHeight="false" outlineLevel="0" collapsed="false">
      <c r="B191" s="182"/>
      <c r="D191" s="183" t="s">
        <v>144</v>
      </c>
      <c r="E191" s="184"/>
      <c r="F191" s="185" t="s">
        <v>241</v>
      </c>
      <c r="H191" s="186" t="n">
        <v>3.36</v>
      </c>
      <c r="L191" s="182"/>
      <c r="M191" s="187"/>
      <c r="N191" s="188"/>
      <c r="O191" s="188"/>
      <c r="P191" s="188"/>
      <c r="Q191" s="188"/>
      <c r="R191" s="188"/>
      <c r="S191" s="188"/>
      <c r="T191" s="189"/>
      <c r="AT191" s="184" t="s">
        <v>144</v>
      </c>
      <c r="AU191" s="184" t="s">
        <v>142</v>
      </c>
      <c r="AV191" s="181" t="s">
        <v>142</v>
      </c>
      <c r="AW191" s="181" t="s">
        <v>27</v>
      </c>
      <c r="AX191" s="181" t="s">
        <v>80</v>
      </c>
      <c r="AY191" s="184" t="s">
        <v>135</v>
      </c>
    </row>
    <row r="192" s="21" customFormat="true" ht="24.15" hidden="false" customHeight="true" outlineLevel="0" collapsed="false">
      <c r="A192" s="19"/>
      <c r="B192" s="167"/>
      <c r="C192" s="168" t="s">
        <v>242</v>
      </c>
      <c r="D192" s="168" t="s">
        <v>137</v>
      </c>
      <c r="E192" s="169" t="s">
        <v>243</v>
      </c>
      <c r="F192" s="170" t="s">
        <v>244</v>
      </c>
      <c r="G192" s="171" t="s">
        <v>193</v>
      </c>
      <c r="H192" s="172" t="n">
        <v>0.47</v>
      </c>
      <c r="I192" s="173"/>
      <c r="J192" s="173" t="n">
        <f aca="false">ROUND(I192*H192,2)</f>
        <v>0</v>
      </c>
      <c r="K192" s="174"/>
      <c r="L192" s="20"/>
      <c r="M192" s="175"/>
      <c r="N192" s="176" t="s">
        <v>38</v>
      </c>
      <c r="O192" s="177" t="n">
        <v>35.61861</v>
      </c>
      <c r="P192" s="177" t="n">
        <f aca="false">O192*H192</f>
        <v>16.7407467</v>
      </c>
      <c r="Q192" s="177" t="n">
        <v>1.0166</v>
      </c>
      <c r="R192" s="177" t="n">
        <f aca="false">Q192*H192</f>
        <v>0.477802</v>
      </c>
      <c r="S192" s="177" t="n">
        <v>0</v>
      </c>
      <c r="T192" s="178" t="n">
        <f aca="false">S192*H192</f>
        <v>0</v>
      </c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R192" s="179" t="s">
        <v>141</v>
      </c>
      <c r="AT192" s="179" t="s">
        <v>137</v>
      </c>
      <c r="AU192" s="179" t="s">
        <v>142</v>
      </c>
      <c r="AY192" s="3" t="s">
        <v>135</v>
      </c>
      <c r="BE192" s="180" t="n">
        <f aca="false">IF(N192="základná",J192,0)</f>
        <v>0</v>
      </c>
      <c r="BF192" s="180" t="n">
        <f aca="false">IF(N192="znížená",J192,0)</f>
        <v>0</v>
      </c>
      <c r="BG192" s="180" t="n">
        <f aca="false">IF(N192="zákl. prenesená",J192,0)</f>
        <v>0</v>
      </c>
      <c r="BH192" s="180" t="n">
        <f aca="false">IF(N192="zníž. prenesená",J192,0)</f>
        <v>0</v>
      </c>
      <c r="BI192" s="180" t="n">
        <f aca="false">IF(N192="nulová",J192,0)</f>
        <v>0</v>
      </c>
      <c r="BJ192" s="3" t="s">
        <v>142</v>
      </c>
      <c r="BK192" s="180" t="n">
        <f aca="false">ROUND(I192*H192,2)</f>
        <v>0</v>
      </c>
      <c r="BL192" s="3" t="s">
        <v>141</v>
      </c>
      <c r="BM192" s="179" t="s">
        <v>245</v>
      </c>
    </row>
    <row r="193" s="181" customFormat="true" ht="12.8" hidden="false" customHeight="false" outlineLevel="0" collapsed="false">
      <c r="B193" s="182"/>
      <c r="D193" s="183" t="s">
        <v>144</v>
      </c>
      <c r="E193" s="184"/>
      <c r="F193" s="185" t="s">
        <v>246</v>
      </c>
      <c r="H193" s="186" t="n">
        <v>0.47</v>
      </c>
      <c r="L193" s="182"/>
      <c r="M193" s="187"/>
      <c r="N193" s="188"/>
      <c r="O193" s="188"/>
      <c r="P193" s="188"/>
      <c r="Q193" s="188"/>
      <c r="R193" s="188"/>
      <c r="S193" s="188"/>
      <c r="T193" s="189"/>
      <c r="AT193" s="184" t="s">
        <v>144</v>
      </c>
      <c r="AU193" s="184" t="s">
        <v>142</v>
      </c>
      <c r="AV193" s="181" t="s">
        <v>142</v>
      </c>
      <c r="AW193" s="181" t="s">
        <v>27</v>
      </c>
      <c r="AX193" s="181" t="s">
        <v>80</v>
      </c>
      <c r="AY193" s="184" t="s">
        <v>135</v>
      </c>
    </row>
    <row r="194" s="21" customFormat="true" ht="37.8" hidden="false" customHeight="true" outlineLevel="0" collapsed="false">
      <c r="A194" s="19"/>
      <c r="B194" s="167"/>
      <c r="C194" s="199" t="s">
        <v>247</v>
      </c>
      <c r="D194" s="199" t="s">
        <v>248</v>
      </c>
      <c r="E194" s="200" t="s">
        <v>249</v>
      </c>
      <c r="F194" s="201" t="s">
        <v>250</v>
      </c>
      <c r="G194" s="202" t="s">
        <v>183</v>
      </c>
      <c r="H194" s="203" t="n">
        <v>17.325</v>
      </c>
      <c r="I194" s="204"/>
      <c r="J194" s="204" t="n">
        <f aca="false">ROUND(I194*H194,2)</f>
        <v>0</v>
      </c>
      <c r="K194" s="205"/>
      <c r="L194" s="206"/>
      <c r="M194" s="207"/>
      <c r="N194" s="208" t="s">
        <v>38</v>
      </c>
      <c r="O194" s="177" t="n">
        <v>0</v>
      </c>
      <c r="P194" s="177" t="n">
        <f aca="false">O194*H194</f>
        <v>0</v>
      </c>
      <c r="Q194" s="177" t="n">
        <v>0.00093</v>
      </c>
      <c r="R194" s="177" t="n">
        <f aca="false">Q194*H194</f>
        <v>0.01611225</v>
      </c>
      <c r="S194" s="177" t="n">
        <v>0</v>
      </c>
      <c r="T194" s="178" t="n">
        <f aca="false">S194*H194</f>
        <v>0</v>
      </c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R194" s="179" t="s">
        <v>175</v>
      </c>
      <c r="AT194" s="179" t="s">
        <v>248</v>
      </c>
      <c r="AU194" s="179" t="s">
        <v>142</v>
      </c>
      <c r="AY194" s="3" t="s">
        <v>135</v>
      </c>
      <c r="BE194" s="180" t="n">
        <f aca="false">IF(N194="základná",J194,0)</f>
        <v>0</v>
      </c>
      <c r="BF194" s="180" t="n">
        <f aca="false">IF(N194="znížená",J194,0)</f>
        <v>0</v>
      </c>
      <c r="BG194" s="180" t="n">
        <f aca="false">IF(N194="zákl. prenesená",J194,0)</f>
        <v>0</v>
      </c>
      <c r="BH194" s="180" t="n">
        <f aca="false">IF(N194="zníž. prenesená",J194,0)</f>
        <v>0</v>
      </c>
      <c r="BI194" s="180" t="n">
        <f aca="false">IF(N194="nulová",J194,0)</f>
        <v>0</v>
      </c>
      <c r="BJ194" s="3" t="s">
        <v>142</v>
      </c>
      <c r="BK194" s="180" t="n">
        <f aca="false">ROUND(I194*H194,2)</f>
        <v>0</v>
      </c>
      <c r="BL194" s="3" t="s">
        <v>141</v>
      </c>
      <c r="BM194" s="179" t="s">
        <v>251</v>
      </c>
    </row>
    <row r="195" s="181" customFormat="true" ht="12.8" hidden="false" customHeight="false" outlineLevel="0" collapsed="false">
      <c r="B195" s="182"/>
      <c r="D195" s="183" t="s">
        <v>144</v>
      </c>
      <c r="F195" s="185" t="s">
        <v>252</v>
      </c>
      <c r="H195" s="186" t="n">
        <v>17.325</v>
      </c>
      <c r="L195" s="182"/>
      <c r="M195" s="187"/>
      <c r="N195" s="188"/>
      <c r="O195" s="188"/>
      <c r="P195" s="188"/>
      <c r="Q195" s="188"/>
      <c r="R195" s="188"/>
      <c r="S195" s="188"/>
      <c r="T195" s="189"/>
      <c r="AT195" s="184" t="s">
        <v>144</v>
      </c>
      <c r="AU195" s="184" t="s">
        <v>142</v>
      </c>
      <c r="AV195" s="181" t="s">
        <v>142</v>
      </c>
      <c r="AW195" s="181" t="s">
        <v>2</v>
      </c>
      <c r="AX195" s="181" t="s">
        <v>80</v>
      </c>
      <c r="AY195" s="184" t="s">
        <v>135</v>
      </c>
    </row>
    <row r="196" s="154" customFormat="true" ht="22.8" hidden="false" customHeight="true" outlineLevel="0" collapsed="false">
      <c r="B196" s="155"/>
      <c r="D196" s="156" t="s">
        <v>71</v>
      </c>
      <c r="E196" s="165" t="s">
        <v>164</v>
      </c>
      <c r="F196" s="165" t="s">
        <v>253</v>
      </c>
      <c r="J196" s="166" t="n">
        <f aca="false">BK196</f>
        <v>0</v>
      </c>
      <c r="L196" s="155"/>
      <c r="M196" s="159"/>
      <c r="N196" s="160"/>
      <c r="O196" s="160"/>
      <c r="P196" s="161" t="n">
        <f aca="false">SUM(P197:P207)</f>
        <v>178.836405</v>
      </c>
      <c r="Q196" s="160"/>
      <c r="R196" s="161" t="n">
        <f aca="false">SUM(R197:R207)</f>
        <v>49.104132</v>
      </c>
      <c r="S196" s="160"/>
      <c r="T196" s="162" t="n">
        <f aca="false">SUM(T197:T207)</f>
        <v>0</v>
      </c>
      <c r="AR196" s="156" t="s">
        <v>80</v>
      </c>
      <c r="AT196" s="163" t="s">
        <v>71</v>
      </c>
      <c r="AU196" s="163" t="s">
        <v>80</v>
      </c>
      <c r="AY196" s="156" t="s">
        <v>135</v>
      </c>
      <c r="BK196" s="164" t="n">
        <f aca="false">SUM(BK197:BK207)</f>
        <v>0</v>
      </c>
    </row>
    <row r="197" s="21" customFormat="true" ht="24.15" hidden="false" customHeight="true" outlineLevel="0" collapsed="false">
      <c r="A197" s="19"/>
      <c r="B197" s="167"/>
      <c r="C197" s="168" t="s">
        <v>254</v>
      </c>
      <c r="D197" s="168" t="s">
        <v>137</v>
      </c>
      <c r="E197" s="169" t="s">
        <v>255</v>
      </c>
      <c r="F197" s="170" t="s">
        <v>256</v>
      </c>
      <c r="G197" s="171" t="s">
        <v>183</v>
      </c>
      <c r="H197" s="172" t="n">
        <v>217.3</v>
      </c>
      <c r="I197" s="173"/>
      <c r="J197" s="173" t="n">
        <f aca="false">ROUND(I197*H197,2)</f>
        <v>0</v>
      </c>
      <c r="K197" s="174"/>
      <c r="L197" s="20"/>
      <c r="M197" s="175"/>
      <c r="N197" s="176" t="s">
        <v>38</v>
      </c>
      <c r="O197" s="177" t="n">
        <v>0.359</v>
      </c>
      <c r="P197" s="177" t="n">
        <f aca="false">O197*H197</f>
        <v>78.0107</v>
      </c>
      <c r="Q197" s="177" t="n">
        <v>0.0029</v>
      </c>
      <c r="R197" s="177" t="n">
        <f aca="false">Q197*H197</f>
        <v>0.63017</v>
      </c>
      <c r="S197" s="177" t="n">
        <v>0</v>
      </c>
      <c r="T197" s="178" t="n">
        <f aca="false">S197*H197</f>
        <v>0</v>
      </c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R197" s="179" t="s">
        <v>141</v>
      </c>
      <c r="AT197" s="179" t="s">
        <v>137</v>
      </c>
      <c r="AU197" s="179" t="s">
        <v>142</v>
      </c>
      <c r="AY197" s="3" t="s">
        <v>135</v>
      </c>
      <c r="BE197" s="180" t="n">
        <f aca="false">IF(N197="základná",J197,0)</f>
        <v>0</v>
      </c>
      <c r="BF197" s="180" t="n">
        <f aca="false">IF(N197="znížená",J197,0)</f>
        <v>0</v>
      </c>
      <c r="BG197" s="180" t="n">
        <f aca="false">IF(N197="zákl. prenesená",J197,0)</f>
        <v>0</v>
      </c>
      <c r="BH197" s="180" t="n">
        <f aca="false">IF(N197="zníž. prenesená",J197,0)</f>
        <v>0</v>
      </c>
      <c r="BI197" s="180" t="n">
        <f aca="false">IF(N197="nulová",J197,0)</f>
        <v>0</v>
      </c>
      <c r="BJ197" s="3" t="s">
        <v>142</v>
      </c>
      <c r="BK197" s="180" t="n">
        <f aca="false">ROUND(I197*H197,2)</f>
        <v>0</v>
      </c>
      <c r="BL197" s="3" t="s">
        <v>141</v>
      </c>
      <c r="BM197" s="179" t="s">
        <v>257</v>
      </c>
    </row>
    <row r="198" s="181" customFormat="true" ht="12.8" hidden="false" customHeight="false" outlineLevel="0" collapsed="false">
      <c r="B198" s="182"/>
      <c r="D198" s="183" t="s">
        <v>144</v>
      </c>
      <c r="E198" s="184"/>
      <c r="F198" s="185" t="s">
        <v>258</v>
      </c>
      <c r="H198" s="186" t="n">
        <v>202.4</v>
      </c>
      <c r="L198" s="182"/>
      <c r="M198" s="187"/>
      <c r="N198" s="188"/>
      <c r="O198" s="188"/>
      <c r="P198" s="188"/>
      <c r="Q198" s="188"/>
      <c r="R198" s="188"/>
      <c r="S198" s="188"/>
      <c r="T198" s="189"/>
      <c r="AT198" s="184" t="s">
        <v>144</v>
      </c>
      <c r="AU198" s="184" t="s">
        <v>142</v>
      </c>
      <c r="AV198" s="181" t="s">
        <v>142</v>
      </c>
      <c r="AW198" s="181" t="s">
        <v>27</v>
      </c>
      <c r="AX198" s="181" t="s">
        <v>72</v>
      </c>
      <c r="AY198" s="184" t="s">
        <v>135</v>
      </c>
    </row>
    <row r="199" s="181" customFormat="true" ht="12.8" hidden="false" customHeight="false" outlineLevel="0" collapsed="false">
      <c r="B199" s="182"/>
      <c r="D199" s="183" t="s">
        <v>144</v>
      </c>
      <c r="E199" s="184"/>
      <c r="F199" s="185" t="s">
        <v>259</v>
      </c>
      <c r="H199" s="186" t="n">
        <v>-30.4</v>
      </c>
      <c r="L199" s="182"/>
      <c r="M199" s="187"/>
      <c r="N199" s="188"/>
      <c r="O199" s="188"/>
      <c r="P199" s="188"/>
      <c r="Q199" s="188"/>
      <c r="R199" s="188"/>
      <c r="S199" s="188"/>
      <c r="T199" s="189"/>
      <c r="AT199" s="184" t="s">
        <v>144</v>
      </c>
      <c r="AU199" s="184" t="s">
        <v>142</v>
      </c>
      <c r="AV199" s="181" t="s">
        <v>142</v>
      </c>
      <c r="AW199" s="181" t="s">
        <v>27</v>
      </c>
      <c r="AX199" s="181" t="s">
        <v>72</v>
      </c>
      <c r="AY199" s="184" t="s">
        <v>135</v>
      </c>
    </row>
    <row r="200" s="181" customFormat="true" ht="12.8" hidden="false" customHeight="false" outlineLevel="0" collapsed="false">
      <c r="B200" s="182"/>
      <c r="D200" s="183" t="s">
        <v>144</v>
      </c>
      <c r="E200" s="184"/>
      <c r="F200" s="185" t="s">
        <v>260</v>
      </c>
      <c r="H200" s="186" t="n">
        <v>-2</v>
      </c>
      <c r="L200" s="182"/>
      <c r="M200" s="187"/>
      <c r="N200" s="188"/>
      <c r="O200" s="188"/>
      <c r="P200" s="188"/>
      <c r="Q200" s="188"/>
      <c r="R200" s="188"/>
      <c r="S200" s="188"/>
      <c r="T200" s="189"/>
      <c r="AT200" s="184" t="s">
        <v>144</v>
      </c>
      <c r="AU200" s="184" t="s">
        <v>142</v>
      </c>
      <c r="AV200" s="181" t="s">
        <v>142</v>
      </c>
      <c r="AW200" s="181" t="s">
        <v>27</v>
      </c>
      <c r="AX200" s="181" t="s">
        <v>72</v>
      </c>
      <c r="AY200" s="184" t="s">
        <v>135</v>
      </c>
    </row>
    <row r="201" s="181" customFormat="true" ht="12.8" hidden="false" customHeight="false" outlineLevel="0" collapsed="false">
      <c r="B201" s="182"/>
      <c r="D201" s="183" t="s">
        <v>144</v>
      </c>
      <c r="E201" s="184"/>
      <c r="F201" s="185" t="s">
        <v>215</v>
      </c>
      <c r="H201" s="186" t="n">
        <v>47.3</v>
      </c>
      <c r="L201" s="182"/>
      <c r="M201" s="187"/>
      <c r="N201" s="188"/>
      <c r="O201" s="188"/>
      <c r="P201" s="188"/>
      <c r="Q201" s="188"/>
      <c r="R201" s="188"/>
      <c r="S201" s="188"/>
      <c r="T201" s="189"/>
      <c r="AT201" s="184" t="s">
        <v>144</v>
      </c>
      <c r="AU201" s="184" t="s">
        <v>142</v>
      </c>
      <c r="AV201" s="181" t="s">
        <v>142</v>
      </c>
      <c r="AW201" s="181" t="s">
        <v>27</v>
      </c>
      <c r="AX201" s="181" t="s">
        <v>72</v>
      </c>
      <c r="AY201" s="184" t="s">
        <v>135</v>
      </c>
    </row>
    <row r="202" s="190" customFormat="true" ht="12.8" hidden="false" customHeight="false" outlineLevel="0" collapsed="false">
      <c r="B202" s="191"/>
      <c r="D202" s="183" t="s">
        <v>144</v>
      </c>
      <c r="E202" s="192"/>
      <c r="F202" s="193" t="s">
        <v>147</v>
      </c>
      <c r="H202" s="194" t="n">
        <v>217.3</v>
      </c>
      <c r="L202" s="191"/>
      <c r="M202" s="195"/>
      <c r="N202" s="196"/>
      <c r="O202" s="196"/>
      <c r="P202" s="196"/>
      <c r="Q202" s="196"/>
      <c r="R202" s="196"/>
      <c r="S202" s="196"/>
      <c r="T202" s="197"/>
      <c r="AT202" s="192" t="s">
        <v>144</v>
      </c>
      <c r="AU202" s="192" t="s">
        <v>142</v>
      </c>
      <c r="AV202" s="190" t="s">
        <v>141</v>
      </c>
      <c r="AW202" s="190" t="s">
        <v>27</v>
      </c>
      <c r="AX202" s="190" t="s">
        <v>80</v>
      </c>
      <c r="AY202" s="192" t="s">
        <v>135</v>
      </c>
    </row>
    <row r="203" s="21" customFormat="true" ht="24.15" hidden="false" customHeight="true" outlineLevel="0" collapsed="false">
      <c r="A203" s="19"/>
      <c r="B203" s="167"/>
      <c r="C203" s="168" t="s">
        <v>261</v>
      </c>
      <c r="D203" s="168" t="s">
        <v>137</v>
      </c>
      <c r="E203" s="169" t="s">
        <v>262</v>
      </c>
      <c r="F203" s="170" t="s">
        <v>263</v>
      </c>
      <c r="G203" s="171" t="s">
        <v>183</v>
      </c>
      <c r="H203" s="172" t="n">
        <v>235.7</v>
      </c>
      <c r="I203" s="173"/>
      <c r="J203" s="173" t="n">
        <f aca="false">ROUND(I203*H203,2)</f>
        <v>0</v>
      </c>
      <c r="K203" s="174"/>
      <c r="L203" s="20"/>
      <c r="M203" s="175"/>
      <c r="N203" s="176" t="s">
        <v>38</v>
      </c>
      <c r="O203" s="177" t="n">
        <v>0.19511</v>
      </c>
      <c r="P203" s="177" t="n">
        <f aca="false">O203*H203</f>
        <v>45.987427</v>
      </c>
      <c r="Q203" s="177" t="n">
        <v>0.00058</v>
      </c>
      <c r="R203" s="177" t="n">
        <f aca="false">Q203*H203</f>
        <v>0.136706</v>
      </c>
      <c r="S203" s="177" t="n">
        <v>0</v>
      </c>
      <c r="T203" s="178" t="n">
        <f aca="false">S203*H203</f>
        <v>0</v>
      </c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R203" s="179" t="s">
        <v>141</v>
      </c>
      <c r="AT203" s="179" t="s">
        <v>137</v>
      </c>
      <c r="AU203" s="179" t="s">
        <v>142</v>
      </c>
      <c r="AY203" s="3" t="s">
        <v>135</v>
      </c>
      <c r="BE203" s="180" t="n">
        <f aca="false">IF(N203="základná",J203,0)</f>
        <v>0</v>
      </c>
      <c r="BF203" s="180" t="n">
        <f aca="false">IF(N203="znížená",J203,0)</f>
        <v>0</v>
      </c>
      <c r="BG203" s="180" t="n">
        <f aca="false">IF(N203="zákl. prenesená",J203,0)</f>
        <v>0</v>
      </c>
      <c r="BH203" s="180" t="n">
        <f aca="false">IF(N203="zníž. prenesená",J203,0)</f>
        <v>0</v>
      </c>
      <c r="BI203" s="180" t="n">
        <f aca="false">IF(N203="nulová",J203,0)</f>
        <v>0</v>
      </c>
      <c r="BJ203" s="3" t="s">
        <v>142</v>
      </c>
      <c r="BK203" s="180" t="n">
        <f aca="false">ROUND(I203*H203,2)</f>
        <v>0</v>
      </c>
      <c r="BL203" s="3" t="s">
        <v>141</v>
      </c>
      <c r="BM203" s="179" t="s">
        <v>264</v>
      </c>
    </row>
    <row r="204" s="181" customFormat="true" ht="12.8" hidden="false" customHeight="false" outlineLevel="0" collapsed="false">
      <c r="B204" s="182"/>
      <c r="D204" s="183" t="s">
        <v>144</v>
      </c>
      <c r="E204" s="184"/>
      <c r="F204" s="185" t="s">
        <v>265</v>
      </c>
      <c r="H204" s="186" t="n">
        <v>235.7</v>
      </c>
      <c r="L204" s="182"/>
      <c r="M204" s="187"/>
      <c r="N204" s="188"/>
      <c r="O204" s="188"/>
      <c r="P204" s="188"/>
      <c r="Q204" s="188"/>
      <c r="R204" s="188"/>
      <c r="S204" s="188"/>
      <c r="T204" s="189"/>
      <c r="AT204" s="184" t="s">
        <v>144</v>
      </c>
      <c r="AU204" s="184" t="s">
        <v>142</v>
      </c>
      <c r="AV204" s="181" t="s">
        <v>142</v>
      </c>
      <c r="AW204" s="181" t="s">
        <v>27</v>
      </c>
      <c r="AX204" s="181" t="s">
        <v>80</v>
      </c>
      <c r="AY204" s="184" t="s">
        <v>135</v>
      </c>
    </row>
    <row r="205" s="21" customFormat="true" ht="24.15" hidden="false" customHeight="true" outlineLevel="0" collapsed="false">
      <c r="A205" s="19"/>
      <c r="B205" s="167"/>
      <c r="C205" s="168" t="s">
        <v>266</v>
      </c>
      <c r="D205" s="168" t="s">
        <v>137</v>
      </c>
      <c r="E205" s="169" t="s">
        <v>267</v>
      </c>
      <c r="F205" s="170" t="s">
        <v>268</v>
      </c>
      <c r="G205" s="171" t="s">
        <v>140</v>
      </c>
      <c r="H205" s="172" t="n">
        <v>19.8</v>
      </c>
      <c r="I205" s="173"/>
      <c r="J205" s="173" t="n">
        <f aca="false">ROUND(I205*H205,2)</f>
        <v>0</v>
      </c>
      <c r="K205" s="174"/>
      <c r="L205" s="20"/>
      <c r="M205" s="175"/>
      <c r="N205" s="176" t="s">
        <v>38</v>
      </c>
      <c r="O205" s="177" t="n">
        <v>2.76961</v>
      </c>
      <c r="P205" s="177" t="n">
        <f aca="false">O205*H205</f>
        <v>54.838278</v>
      </c>
      <c r="Q205" s="177" t="n">
        <v>2.44072</v>
      </c>
      <c r="R205" s="177" t="n">
        <f aca="false">Q205*H205</f>
        <v>48.326256</v>
      </c>
      <c r="S205" s="177" t="n">
        <v>0</v>
      </c>
      <c r="T205" s="178" t="n">
        <f aca="false">S205*H205</f>
        <v>0</v>
      </c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R205" s="179" t="s">
        <v>141</v>
      </c>
      <c r="AT205" s="179" t="s">
        <v>137</v>
      </c>
      <c r="AU205" s="179" t="s">
        <v>142</v>
      </c>
      <c r="AY205" s="3" t="s">
        <v>135</v>
      </c>
      <c r="BE205" s="180" t="n">
        <f aca="false">IF(N205="základná",J205,0)</f>
        <v>0</v>
      </c>
      <c r="BF205" s="180" t="n">
        <f aca="false">IF(N205="znížená",J205,0)</f>
        <v>0</v>
      </c>
      <c r="BG205" s="180" t="n">
        <f aca="false">IF(N205="zákl. prenesená",J205,0)</f>
        <v>0</v>
      </c>
      <c r="BH205" s="180" t="n">
        <f aca="false">IF(N205="zníž. prenesená",J205,0)</f>
        <v>0</v>
      </c>
      <c r="BI205" s="180" t="n">
        <f aca="false">IF(N205="nulová",J205,0)</f>
        <v>0</v>
      </c>
      <c r="BJ205" s="3" t="s">
        <v>142</v>
      </c>
      <c r="BK205" s="180" t="n">
        <f aca="false">ROUND(I205*H205,2)</f>
        <v>0</v>
      </c>
      <c r="BL205" s="3" t="s">
        <v>141</v>
      </c>
      <c r="BM205" s="179" t="s">
        <v>269</v>
      </c>
    </row>
    <row r="206" s="181" customFormat="true" ht="12.8" hidden="false" customHeight="false" outlineLevel="0" collapsed="false">
      <c r="B206" s="182"/>
      <c r="D206" s="183" t="s">
        <v>144</v>
      </c>
      <c r="E206" s="184"/>
      <c r="F206" s="185" t="s">
        <v>270</v>
      </c>
      <c r="H206" s="186" t="n">
        <v>19.8</v>
      </c>
      <c r="L206" s="182"/>
      <c r="M206" s="187"/>
      <c r="N206" s="188"/>
      <c r="O206" s="188"/>
      <c r="P206" s="188"/>
      <c r="Q206" s="188"/>
      <c r="R206" s="188"/>
      <c r="S206" s="188"/>
      <c r="T206" s="189"/>
      <c r="AT206" s="184" t="s">
        <v>144</v>
      </c>
      <c r="AU206" s="184" t="s">
        <v>142</v>
      </c>
      <c r="AV206" s="181" t="s">
        <v>142</v>
      </c>
      <c r="AW206" s="181" t="s">
        <v>27</v>
      </c>
      <c r="AX206" s="181" t="s">
        <v>80</v>
      </c>
      <c r="AY206" s="184" t="s">
        <v>135</v>
      </c>
    </row>
    <row r="207" s="21" customFormat="true" ht="24.15" hidden="false" customHeight="true" outlineLevel="0" collapsed="false">
      <c r="A207" s="19"/>
      <c r="B207" s="167"/>
      <c r="C207" s="199" t="s">
        <v>271</v>
      </c>
      <c r="D207" s="199" t="s">
        <v>248</v>
      </c>
      <c r="E207" s="200" t="s">
        <v>272</v>
      </c>
      <c r="F207" s="201" t="s">
        <v>273</v>
      </c>
      <c r="G207" s="202" t="s">
        <v>274</v>
      </c>
      <c r="H207" s="203" t="n">
        <v>1</v>
      </c>
      <c r="I207" s="204"/>
      <c r="J207" s="204" t="n">
        <f aca="false">ROUND(I207*H207,2)</f>
        <v>0</v>
      </c>
      <c r="K207" s="205"/>
      <c r="L207" s="206"/>
      <c r="M207" s="207"/>
      <c r="N207" s="208" t="s">
        <v>38</v>
      </c>
      <c r="O207" s="177" t="n">
        <v>0</v>
      </c>
      <c r="P207" s="177" t="n">
        <f aca="false">O207*H207</f>
        <v>0</v>
      </c>
      <c r="Q207" s="177" t="n">
        <v>0.011</v>
      </c>
      <c r="R207" s="177" t="n">
        <f aca="false">Q207*H207</f>
        <v>0.011</v>
      </c>
      <c r="S207" s="177" t="n">
        <v>0</v>
      </c>
      <c r="T207" s="178" t="n">
        <f aca="false">S207*H207</f>
        <v>0</v>
      </c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R207" s="179" t="s">
        <v>175</v>
      </c>
      <c r="AT207" s="179" t="s">
        <v>248</v>
      </c>
      <c r="AU207" s="179" t="s">
        <v>142</v>
      </c>
      <c r="AY207" s="3" t="s">
        <v>135</v>
      </c>
      <c r="BE207" s="180" t="n">
        <f aca="false">IF(N207="základná",J207,0)</f>
        <v>0</v>
      </c>
      <c r="BF207" s="180" t="n">
        <f aca="false">IF(N207="znížená",J207,0)</f>
        <v>0</v>
      </c>
      <c r="BG207" s="180" t="n">
        <f aca="false">IF(N207="zákl. prenesená",J207,0)</f>
        <v>0</v>
      </c>
      <c r="BH207" s="180" t="n">
        <f aca="false">IF(N207="zníž. prenesená",J207,0)</f>
        <v>0</v>
      </c>
      <c r="BI207" s="180" t="n">
        <f aca="false">IF(N207="nulová",J207,0)</f>
        <v>0</v>
      </c>
      <c r="BJ207" s="3" t="s">
        <v>142</v>
      </c>
      <c r="BK207" s="180" t="n">
        <f aca="false">ROUND(I207*H207,2)</f>
        <v>0</v>
      </c>
      <c r="BL207" s="3" t="s">
        <v>141</v>
      </c>
      <c r="BM207" s="179" t="s">
        <v>275</v>
      </c>
    </row>
    <row r="208" s="154" customFormat="true" ht="22.8" hidden="false" customHeight="true" outlineLevel="0" collapsed="false">
      <c r="B208" s="155"/>
      <c r="D208" s="156" t="s">
        <v>71</v>
      </c>
      <c r="E208" s="165" t="s">
        <v>180</v>
      </c>
      <c r="F208" s="165" t="s">
        <v>276</v>
      </c>
      <c r="J208" s="166" t="n">
        <f aca="false">BK208</f>
        <v>0</v>
      </c>
      <c r="L208" s="155"/>
      <c r="M208" s="159"/>
      <c r="N208" s="160"/>
      <c r="O208" s="160"/>
      <c r="P208" s="161" t="n">
        <f aca="false">SUM(P209:P215)</f>
        <v>405.92607</v>
      </c>
      <c r="Q208" s="160"/>
      <c r="R208" s="161" t="n">
        <f aca="false">SUM(R209:R215)</f>
        <v>0.161805</v>
      </c>
      <c r="S208" s="160"/>
      <c r="T208" s="162" t="n">
        <f aca="false">SUM(T209:T215)</f>
        <v>156.975</v>
      </c>
      <c r="AR208" s="156" t="s">
        <v>80</v>
      </c>
      <c r="AT208" s="163" t="s">
        <v>71</v>
      </c>
      <c r="AU208" s="163" t="s">
        <v>80</v>
      </c>
      <c r="AY208" s="156" t="s">
        <v>135</v>
      </c>
      <c r="BK208" s="164" t="n">
        <f aca="false">SUM(BK209:BK215)</f>
        <v>0</v>
      </c>
    </row>
    <row r="209" s="21" customFormat="true" ht="14.4" hidden="false" customHeight="true" outlineLevel="0" collapsed="false">
      <c r="A209" s="19"/>
      <c r="B209" s="167"/>
      <c r="C209" s="168" t="s">
        <v>277</v>
      </c>
      <c r="D209" s="168" t="s">
        <v>137</v>
      </c>
      <c r="E209" s="169" t="s">
        <v>278</v>
      </c>
      <c r="F209" s="170" t="s">
        <v>279</v>
      </c>
      <c r="G209" s="171" t="s">
        <v>193</v>
      </c>
      <c r="H209" s="172" t="n">
        <v>165.495</v>
      </c>
      <c r="I209" s="173"/>
      <c r="J209" s="173" t="n">
        <f aca="false">ROUND(I209*H209,2)</f>
        <v>0</v>
      </c>
      <c r="K209" s="174"/>
      <c r="L209" s="20"/>
      <c r="M209" s="175"/>
      <c r="N209" s="176" t="s">
        <v>38</v>
      </c>
      <c r="O209" s="177" t="n">
        <v>0.598</v>
      </c>
      <c r="P209" s="177" t="n">
        <f aca="false">O209*H209</f>
        <v>98.96601</v>
      </c>
      <c r="Q209" s="177" t="n">
        <v>0</v>
      </c>
      <c r="R209" s="177" t="n">
        <f aca="false">Q209*H209</f>
        <v>0</v>
      </c>
      <c r="S209" s="177" t="n">
        <v>0</v>
      </c>
      <c r="T209" s="178" t="n">
        <f aca="false">S209*H209</f>
        <v>0</v>
      </c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R209" s="179" t="s">
        <v>141</v>
      </c>
      <c r="AT209" s="179" t="s">
        <v>137</v>
      </c>
      <c r="AU209" s="179" t="s">
        <v>142</v>
      </c>
      <c r="AY209" s="3" t="s">
        <v>135</v>
      </c>
      <c r="BE209" s="180" t="n">
        <f aca="false">IF(N209="základná",J209,0)</f>
        <v>0</v>
      </c>
      <c r="BF209" s="180" t="n">
        <f aca="false">IF(N209="znížená",J209,0)</f>
        <v>0</v>
      </c>
      <c r="BG209" s="180" t="n">
        <f aca="false">IF(N209="zákl. prenesená",J209,0)</f>
        <v>0</v>
      </c>
      <c r="BH209" s="180" t="n">
        <f aca="false">IF(N209="zníž. prenesená",J209,0)</f>
        <v>0</v>
      </c>
      <c r="BI209" s="180" t="n">
        <f aca="false">IF(N209="nulová",J209,0)</f>
        <v>0</v>
      </c>
      <c r="BJ209" s="3" t="s">
        <v>142</v>
      </c>
      <c r="BK209" s="180" t="n">
        <f aca="false">ROUND(I209*H209,2)</f>
        <v>0</v>
      </c>
      <c r="BL209" s="3" t="s">
        <v>141</v>
      </c>
      <c r="BM209" s="179" t="s">
        <v>280</v>
      </c>
    </row>
    <row r="210" s="21" customFormat="true" ht="24.15" hidden="false" customHeight="true" outlineLevel="0" collapsed="false">
      <c r="A210" s="19"/>
      <c r="B210" s="167"/>
      <c r="C210" s="168" t="s">
        <v>281</v>
      </c>
      <c r="D210" s="168" t="s">
        <v>137</v>
      </c>
      <c r="E210" s="169" t="s">
        <v>282</v>
      </c>
      <c r="F210" s="170" t="s">
        <v>283</v>
      </c>
      <c r="G210" s="171" t="s">
        <v>193</v>
      </c>
      <c r="H210" s="172" t="n">
        <v>2316.93</v>
      </c>
      <c r="I210" s="173"/>
      <c r="J210" s="173" t="n">
        <f aca="false">ROUND(I210*H210,2)</f>
        <v>0</v>
      </c>
      <c r="K210" s="174"/>
      <c r="L210" s="20"/>
      <c r="M210" s="175"/>
      <c r="N210" s="176" t="s">
        <v>38</v>
      </c>
      <c r="O210" s="177" t="n">
        <v>0.007</v>
      </c>
      <c r="P210" s="177" t="n">
        <f aca="false">O210*H210</f>
        <v>16.21851</v>
      </c>
      <c r="Q210" s="177" t="n">
        <v>0</v>
      </c>
      <c r="R210" s="177" t="n">
        <f aca="false">Q210*H210</f>
        <v>0</v>
      </c>
      <c r="S210" s="177" t="n">
        <v>0</v>
      </c>
      <c r="T210" s="178" t="n">
        <f aca="false">S210*H210</f>
        <v>0</v>
      </c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R210" s="179" t="s">
        <v>141</v>
      </c>
      <c r="AT210" s="179" t="s">
        <v>137</v>
      </c>
      <c r="AU210" s="179" t="s">
        <v>142</v>
      </c>
      <c r="AY210" s="3" t="s">
        <v>135</v>
      </c>
      <c r="BE210" s="180" t="n">
        <f aca="false">IF(N210="základná",J210,0)</f>
        <v>0</v>
      </c>
      <c r="BF210" s="180" t="n">
        <f aca="false">IF(N210="znížená",J210,0)</f>
        <v>0</v>
      </c>
      <c r="BG210" s="180" t="n">
        <f aca="false">IF(N210="zákl. prenesená",J210,0)</f>
        <v>0</v>
      </c>
      <c r="BH210" s="180" t="n">
        <f aca="false">IF(N210="zníž. prenesená",J210,0)</f>
        <v>0</v>
      </c>
      <c r="BI210" s="180" t="n">
        <f aca="false">IF(N210="nulová",J210,0)</f>
        <v>0</v>
      </c>
      <c r="BJ210" s="3" t="s">
        <v>142</v>
      </c>
      <c r="BK210" s="180" t="n">
        <f aca="false">ROUND(I210*H210,2)</f>
        <v>0</v>
      </c>
      <c r="BL210" s="3" t="s">
        <v>141</v>
      </c>
      <c r="BM210" s="179" t="s">
        <v>284</v>
      </c>
    </row>
    <row r="211" s="181" customFormat="true" ht="12.8" hidden="false" customHeight="false" outlineLevel="0" collapsed="false">
      <c r="B211" s="182"/>
      <c r="D211" s="183" t="s">
        <v>144</v>
      </c>
      <c r="F211" s="185" t="s">
        <v>285</v>
      </c>
      <c r="H211" s="186" t="n">
        <v>2316.93</v>
      </c>
      <c r="L211" s="182"/>
      <c r="M211" s="187"/>
      <c r="N211" s="188"/>
      <c r="O211" s="188"/>
      <c r="P211" s="188"/>
      <c r="Q211" s="188"/>
      <c r="R211" s="188"/>
      <c r="S211" s="188"/>
      <c r="T211" s="189"/>
      <c r="AT211" s="184" t="s">
        <v>144</v>
      </c>
      <c r="AU211" s="184" t="s">
        <v>142</v>
      </c>
      <c r="AV211" s="181" t="s">
        <v>142</v>
      </c>
      <c r="AW211" s="181" t="s">
        <v>2</v>
      </c>
      <c r="AX211" s="181" t="s">
        <v>80</v>
      </c>
      <c r="AY211" s="184" t="s">
        <v>135</v>
      </c>
    </row>
    <row r="212" s="21" customFormat="true" ht="24.15" hidden="false" customHeight="true" outlineLevel="0" collapsed="false">
      <c r="A212" s="19"/>
      <c r="B212" s="167"/>
      <c r="C212" s="168" t="s">
        <v>286</v>
      </c>
      <c r="D212" s="168" t="s">
        <v>137</v>
      </c>
      <c r="E212" s="169" t="s">
        <v>287</v>
      </c>
      <c r="F212" s="170" t="s">
        <v>288</v>
      </c>
      <c r="G212" s="171" t="s">
        <v>193</v>
      </c>
      <c r="H212" s="172" t="n">
        <v>165.495</v>
      </c>
      <c r="I212" s="173"/>
      <c r="J212" s="173" t="n">
        <f aca="false">ROUND(I212*H212,2)</f>
        <v>0</v>
      </c>
      <c r="K212" s="174"/>
      <c r="L212" s="20"/>
      <c r="M212" s="175"/>
      <c r="N212" s="176" t="s">
        <v>38</v>
      </c>
      <c r="O212" s="177" t="n">
        <v>0.89</v>
      </c>
      <c r="P212" s="177" t="n">
        <f aca="false">O212*H212</f>
        <v>147.29055</v>
      </c>
      <c r="Q212" s="177" t="n">
        <v>0</v>
      </c>
      <c r="R212" s="177" t="n">
        <f aca="false">Q212*H212</f>
        <v>0</v>
      </c>
      <c r="S212" s="177" t="n">
        <v>0</v>
      </c>
      <c r="T212" s="178" t="n">
        <f aca="false">S212*H212</f>
        <v>0</v>
      </c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R212" s="179" t="s">
        <v>141</v>
      </c>
      <c r="AT212" s="179" t="s">
        <v>137</v>
      </c>
      <c r="AU212" s="179" t="s">
        <v>142</v>
      </c>
      <c r="AY212" s="3" t="s">
        <v>135</v>
      </c>
      <c r="BE212" s="180" t="n">
        <f aca="false">IF(N212="základná",J212,0)</f>
        <v>0</v>
      </c>
      <c r="BF212" s="180" t="n">
        <f aca="false">IF(N212="znížená",J212,0)</f>
        <v>0</v>
      </c>
      <c r="BG212" s="180" t="n">
        <f aca="false">IF(N212="zákl. prenesená",J212,0)</f>
        <v>0</v>
      </c>
      <c r="BH212" s="180" t="n">
        <f aca="false">IF(N212="zníž. prenesená",J212,0)</f>
        <v>0</v>
      </c>
      <c r="BI212" s="180" t="n">
        <f aca="false">IF(N212="nulová",J212,0)</f>
        <v>0</v>
      </c>
      <c r="BJ212" s="3" t="s">
        <v>142</v>
      </c>
      <c r="BK212" s="180" t="n">
        <f aca="false">ROUND(I212*H212,2)</f>
        <v>0</v>
      </c>
      <c r="BL212" s="3" t="s">
        <v>141</v>
      </c>
      <c r="BM212" s="179" t="s">
        <v>289</v>
      </c>
    </row>
    <row r="213" s="21" customFormat="true" ht="24.15" hidden="false" customHeight="true" outlineLevel="0" collapsed="false">
      <c r="A213" s="19"/>
      <c r="B213" s="167"/>
      <c r="C213" s="168" t="s">
        <v>290</v>
      </c>
      <c r="D213" s="168" t="s">
        <v>137</v>
      </c>
      <c r="E213" s="169" t="s">
        <v>291</v>
      </c>
      <c r="F213" s="170" t="s">
        <v>292</v>
      </c>
      <c r="G213" s="171" t="s">
        <v>193</v>
      </c>
      <c r="H213" s="172" t="n">
        <v>165.495</v>
      </c>
      <c r="I213" s="173"/>
      <c r="J213" s="173" t="n">
        <f aca="false">ROUND(I213*H213,2)</f>
        <v>0</v>
      </c>
      <c r="K213" s="174"/>
      <c r="L213" s="20"/>
      <c r="M213" s="175"/>
      <c r="N213" s="176" t="s">
        <v>38</v>
      </c>
      <c r="O213" s="177" t="n">
        <v>0</v>
      </c>
      <c r="P213" s="177" t="n">
        <f aca="false">O213*H213</f>
        <v>0</v>
      </c>
      <c r="Q213" s="177" t="n">
        <v>0</v>
      </c>
      <c r="R213" s="177" t="n">
        <f aca="false">Q213*H213</f>
        <v>0</v>
      </c>
      <c r="S213" s="177" t="n">
        <v>0</v>
      </c>
      <c r="T213" s="178" t="n">
        <f aca="false">S213*H213</f>
        <v>0</v>
      </c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R213" s="179" t="s">
        <v>141</v>
      </c>
      <c r="AT213" s="179" t="s">
        <v>137</v>
      </c>
      <c r="AU213" s="179" t="s">
        <v>142</v>
      </c>
      <c r="AY213" s="3" t="s">
        <v>135</v>
      </c>
      <c r="BE213" s="180" t="n">
        <f aca="false">IF(N213="základná",J213,0)</f>
        <v>0</v>
      </c>
      <c r="BF213" s="180" t="n">
        <f aca="false">IF(N213="znížená",J213,0)</f>
        <v>0</v>
      </c>
      <c r="BG213" s="180" t="n">
        <f aca="false">IF(N213="zákl. prenesená",J213,0)</f>
        <v>0</v>
      </c>
      <c r="BH213" s="180" t="n">
        <f aca="false">IF(N213="zníž. prenesená",J213,0)</f>
        <v>0</v>
      </c>
      <c r="BI213" s="180" t="n">
        <f aca="false">IF(N213="nulová",J213,0)</f>
        <v>0</v>
      </c>
      <c r="BJ213" s="3" t="s">
        <v>142</v>
      </c>
      <c r="BK213" s="180" t="n">
        <f aca="false">ROUND(I213*H213,2)</f>
        <v>0</v>
      </c>
      <c r="BL213" s="3" t="s">
        <v>141</v>
      </c>
      <c r="BM213" s="179" t="s">
        <v>293</v>
      </c>
    </row>
    <row r="214" s="21" customFormat="true" ht="24.15" hidden="false" customHeight="true" outlineLevel="0" collapsed="false">
      <c r="A214" s="19"/>
      <c r="B214" s="167"/>
      <c r="C214" s="168" t="s">
        <v>294</v>
      </c>
      <c r="D214" s="168" t="s">
        <v>137</v>
      </c>
      <c r="E214" s="169" t="s">
        <v>295</v>
      </c>
      <c r="F214" s="170" t="s">
        <v>296</v>
      </c>
      <c r="G214" s="171" t="s">
        <v>140</v>
      </c>
      <c r="H214" s="172" t="n">
        <v>241.5</v>
      </c>
      <c r="I214" s="173"/>
      <c r="J214" s="173" t="n">
        <f aca="false">ROUND(I214*H214,2)</f>
        <v>0</v>
      </c>
      <c r="K214" s="174"/>
      <c r="L214" s="20"/>
      <c r="M214" s="175"/>
      <c r="N214" s="176" t="s">
        <v>38</v>
      </c>
      <c r="O214" s="177" t="n">
        <v>0.594</v>
      </c>
      <c r="P214" s="177" t="n">
        <f aca="false">O214*H214</f>
        <v>143.451</v>
      </c>
      <c r="Q214" s="177" t="n">
        <v>0.00067</v>
      </c>
      <c r="R214" s="177" t="n">
        <f aca="false">Q214*H214</f>
        <v>0.161805</v>
      </c>
      <c r="S214" s="177" t="n">
        <v>0.65</v>
      </c>
      <c r="T214" s="178" t="n">
        <f aca="false">S214*H214</f>
        <v>156.975</v>
      </c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R214" s="179" t="s">
        <v>141</v>
      </c>
      <c r="AT214" s="179" t="s">
        <v>137</v>
      </c>
      <c r="AU214" s="179" t="s">
        <v>142</v>
      </c>
      <c r="AY214" s="3" t="s">
        <v>135</v>
      </c>
      <c r="BE214" s="180" t="n">
        <f aca="false">IF(N214="základná",J214,0)</f>
        <v>0</v>
      </c>
      <c r="BF214" s="180" t="n">
        <f aca="false">IF(N214="znížená",J214,0)</f>
        <v>0</v>
      </c>
      <c r="BG214" s="180" t="n">
        <f aca="false">IF(N214="zákl. prenesená",J214,0)</f>
        <v>0</v>
      </c>
      <c r="BH214" s="180" t="n">
        <f aca="false">IF(N214="zníž. prenesená",J214,0)</f>
        <v>0</v>
      </c>
      <c r="BI214" s="180" t="n">
        <f aca="false">IF(N214="nulová",J214,0)</f>
        <v>0</v>
      </c>
      <c r="BJ214" s="3" t="s">
        <v>142</v>
      </c>
      <c r="BK214" s="180" t="n">
        <f aca="false">ROUND(I214*H214,2)</f>
        <v>0</v>
      </c>
      <c r="BL214" s="3" t="s">
        <v>141</v>
      </c>
      <c r="BM214" s="179" t="s">
        <v>297</v>
      </c>
    </row>
    <row r="215" s="181" customFormat="true" ht="12.8" hidden="false" customHeight="false" outlineLevel="0" collapsed="false">
      <c r="B215" s="182"/>
      <c r="D215" s="183" t="s">
        <v>144</v>
      </c>
      <c r="E215" s="184"/>
      <c r="F215" s="185" t="s">
        <v>298</v>
      </c>
      <c r="H215" s="186" t="n">
        <v>241.5</v>
      </c>
      <c r="L215" s="182"/>
      <c r="M215" s="187"/>
      <c r="N215" s="188"/>
      <c r="O215" s="188"/>
      <c r="P215" s="188"/>
      <c r="Q215" s="188"/>
      <c r="R215" s="188"/>
      <c r="S215" s="188"/>
      <c r="T215" s="189"/>
      <c r="AT215" s="184" t="s">
        <v>144</v>
      </c>
      <c r="AU215" s="184" t="s">
        <v>142</v>
      </c>
      <c r="AV215" s="181" t="s">
        <v>142</v>
      </c>
      <c r="AW215" s="181" t="s">
        <v>27</v>
      </c>
      <c r="AX215" s="181" t="s">
        <v>80</v>
      </c>
      <c r="AY215" s="184" t="s">
        <v>135</v>
      </c>
    </row>
    <row r="216" s="154" customFormat="true" ht="22.8" hidden="false" customHeight="true" outlineLevel="0" collapsed="false">
      <c r="B216" s="155"/>
      <c r="D216" s="156" t="s">
        <v>71</v>
      </c>
      <c r="E216" s="165" t="s">
        <v>299</v>
      </c>
      <c r="F216" s="165" t="s">
        <v>300</v>
      </c>
      <c r="J216" s="166" t="n">
        <f aca="false">BK216</f>
        <v>0</v>
      </c>
      <c r="L216" s="155"/>
      <c r="M216" s="159"/>
      <c r="N216" s="160"/>
      <c r="O216" s="160"/>
      <c r="P216" s="161" t="n">
        <f aca="false">P217</f>
        <v>86.121014</v>
      </c>
      <c r="Q216" s="160"/>
      <c r="R216" s="161" t="n">
        <f aca="false">R217</f>
        <v>0</v>
      </c>
      <c r="S216" s="160"/>
      <c r="T216" s="162" t="n">
        <f aca="false">T217</f>
        <v>0</v>
      </c>
      <c r="AR216" s="156" t="s">
        <v>80</v>
      </c>
      <c r="AT216" s="163" t="s">
        <v>71</v>
      </c>
      <c r="AU216" s="163" t="s">
        <v>80</v>
      </c>
      <c r="AY216" s="156" t="s">
        <v>135</v>
      </c>
      <c r="BK216" s="164" t="n">
        <f aca="false">BK217</f>
        <v>0</v>
      </c>
    </row>
    <row r="217" s="21" customFormat="true" ht="24.15" hidden="false" customHeight="true" outlineLevel="0" collapsed="false">
      <c r="A217" s="19"/>
      <c r="B217" s="167"/>
      <c r="C217" s="168" t="s">
        <v>301</v>
      </c>
      <c r="D217" s="168" t="s">
        <v>137</v>
      </c>
      <c r="E217" s="169" t="s">
        <v>302</v>
      </c>
      <c r="F217" s="170" t="s">
        <v>303</v>
      </c>
      <c r="G217" s="171" t="s">
        <v>193</v>
      </c>
      <c r="H217" s="172" t="n">
        <v>261.766</v>
      </c>
      <c r="I217" s="173"/>
      <c r="J217" s="173" t="n">
        <f aca="false">ROUND(I217*H217,2)</f>
        <v>0</v>
      </c>
      <c r="K217" s="174"/>
      <c r="L217" s="20"/>
      <c r="M217" s="175"/>
      <c r="N217" s="176" t="s">
        <v>38</v>
      </c>
      <c r="O217" s="177" t="n">
        <v>0.329</v>
      </c>
      <c r="P217" s="177" t="n">
        <f aca="false">O217*H217</f>
        <v>86.121014</v>
      </c>
      <c r="Q217" s="177" t="n">
        <v>0</v>
      </c>
      <c r="R217" s="177" t="n">
        <f aca="false">Q217*H217</f>
        <v>0</v>
      </c>
      <c r="S217" s="177" t="n">
        <v>0</v>
      </c>
      <c r="T217" s="178" t="n">
        <f aca="false">S217*H217</f>
        <v>0</v>
      </c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R217" s="179" t="s">
        <v>141</v>
      </c>
      <c r="AT217" s="179" t="s">
        <v>137</v>
      </c>
      <c r="AU217" s="179" t="s">
        <v>142</v>
      </c>
      <c r="AY217" s="3" t="s">
        <v>135</v>
      </c>
      <c r="BE217" s="180" t="n">
        <f aca="false">IF(N217="základná",J217,0)</f>
        <v>0</v>
      </c>
      <c r="BF217" s="180" t="n">
        <f aca="false">IF(N217="znížená",J217,0)</f>
        <v>0</v>
      </c>
      <c r="BG217" s="180" t="n">
        <f aca="false">IF(N217="zákl. prenesená",J217,0)</f>
        <v>0</v>
      </c>
      <c r="BH217" s="180" t="n">
        <f aca="false">IF(N217="zníž. prenesená",J217,0)</f>
        <v>0</v>
      </c>
      <c r="BI217" s="180" t="n">
        <f aca="false">IF(N217="nulová",J217,0)</f>
        <v>0</v>
      </c>
      <c r="BJ217" s="3" t="s">
        <v>142</v>
      </c>
      <c r="BK217" s="180" t="n">
        <f aca="false">ROUND(I217*H217,2)</f>
        <v>0</v>
      </c>
      <c r="BL217" s="3" t="s">
        <v>141</v>
      </c>
      <c r="BM217" s="179" t="s">
        <v>304</v>
      </c>
    </row>
    <row r="218" s="154" customFormat="true" ht="25.9" hidden="false" customHeight="true" outlineLevel="0" collapsed="false">
      <c r="B218" s="155"/>
      <c r="D218" s="156" t="s">
        <v>71</v>
      </c>
      <c r="E218" s="157" t="s">
        <v>305</v>
      </c>
      <c r="F218" s="157" t="s">
        <v>306</v>
      </c>
      <c r="J218" s="158" t="n">
        <f aca="false">BK218</f>
        <v>0</v>
      </c>
      <c r="L218" s="155"/>
      <c r="M218" s="159"/>
      <c r="N218" s="160"/>
      <c r="O218" s="160"/>
      <c r="P218" s="161" t="n">
        <f aca="false">P219+P237+P239+P267+P276+P280+P284+P286+P289+P292+P295+P298</f>
        <v>210.93381606</v>
      </c>
      <c r="Q218" s="160"/>
      <c r="R218" s="161" t="n">
        <f aca="false">R219+R237+R239+R267+R276+R280+R284+R286+R289+R292+R295+R298</f>
        <v>63.6012086</v>
      </c>
      <c r="S218" s="160"/>
      <c r="T218" s="162" t="n">
        <f aca="false">T219+T237+T239+T267+T276+T280+T284+T286+T289+T292+T295+T298</f>
        <v>0</v>
      </c>
      <c r="AR218" s="156" t="s">
        <v>142</v>
      </c>
      <c r="AT218" s="163" t="s">
        <v>71</v>
      </c>
      <c r="AU218" s="163" t="s">
        <v>72</v>
      </c>
      <c r="AY218" s="156" t="s">
        <v>135</v>
      </c>
      <c r="BK218" s="164" t="n">
        <f aca="false">BK219+BK237+BK239+BK267+BK276+BK280+BK284+BK286+BK289+BK292+BK295+BK298</f>
        <v>0</v>
      </c>
    </row>
    <row r="219" s="154" customFormat="true" ht="22.8" hidden="false" customHeight="true" outlineLevel="0" collapsed="false">
      <c r="B219" s="155"/>
      <c r="D219" s="156" t="s">
        <v>71</v>
      </c>
      <c r="E219" s="165" t="s">
        <v>307</v>
      </c>
      <c r="F219" s="165" t="s">
        <v>308</v>
      </c>
      <c r="J219" s="166" t="n">
        <f aca="false">BK219</f>
        <v>0</v>
      </c>
      <c r="L219" s="155"/>
      <c r="M219" s="159"/>
      <c r="N219" s="160"/>
      <c r="O219" s="160"/>
      <c r="P219" s="161" t="n">
        <f aca="false">SUM(P220:P236)</f>
        <v>0</v>
      </c>
      <c r="Q219" s="160"/>
      <c r="R219" s="161" t="n">
        <f aca="false">SUM(R220:R236)</f>
        <v>0.389048</v>
      </c>
      <c r="S219" s="160"/>
      <c r="T219" s="162" t="n">
        <f aca="false">SUM(T220:T236)</f>
        <v>0</v>
      </c>
      <c r="AR219" s="156" t="s">
        <v>142</v>
      </c>
      <c r="AT219" s="163" t="s">
        <v>71</v>
      </c>
      <c r="AU219" s="163" t="s">
        <v>80</v>
      </c>
      <c r="AY219" s="156" t="s">
        <v>135</v>
      </c>
      <c r="BK219" s="164" t="n">
        <f aca="false">SUM(BK220:BK236)</f>
        <v>0</v>
      </c>
    </row>
    <row r="220" s="21" customFormat="true" ht="24.15" hidden="false" customHeight="true" outlineLevel="0" collapsed="false">
      <c r="A220" s="19"/>
      <c r="B220" s="167"/>
      <c r="C220" s="199" t="s">
        <v>309</v>
      </c>
      <c r="D220" s="199" t="s">
        <v>248</v>
      </c>
      <c r="E220" s="200" t="s">
        <v>310</v>
      </c>
      <c r="F220" s="201" t="s">
        <v>311</v>
      </c>
      <c r="G220" s="202" t="s">
        <v>312</v>
      </c>
      <c r="H220" s="203" t="n">
        <v>10</v>
      </c>
      <c r="I220" s="204"/>
      <c r="J220" s="204" t="n">
        <f aca="false">ROUND(I220*H220,2)</f>
        <v>0</v>
      </c>
      <c r="K220" s="205"/>
      <c r="L220" s="206"/>
      <c r="M220" s="207"/>
      <c r="N220" s="208" t="s">
        <v>38</v>
      </c>
      <c r="O220" s="177" t="n">
        <v>0</v>
      </c>
      <c r="P220" s="177" t="n">
        <f aca="false">O220*H220</f>
        <v>0</v>
      </c>
      <c r="Q220" s="177" t="n">
        <v>5E-005</v>
      </c>
      <c r="R220" s="177" t="n">
        <f aca="false">Q220*H220</f>
        <v>0.0005</v>
      </c>
      <c r="S220" s="177" t="n">
        <v>0</v>
      </c>
      <c r="T220" s="178" t="n">
        <f aca="false">S220*H220</f>
        <v>0</v>
      </c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R220" s="179" t="s">
        <v>247</v>
      </c>
      <c r="AT220" s="179" t="s">
        <v>248</v>
      </c>
      <c r="AU220" s="179" t="s">
        <v>142</v>
      </c>
      <c r="AY220" s="3" t="s">
        <v>135</v>
      </c>
      <c r="BE220" s="180" t="n">
        <f aca="false">IF(N220="základná",J220,0)</f>
        <v>0</v>
      </c>
      <c r="BF220" s="180" t="n">
        <f aca="false">IF(N220="znížená",J220,0)</f>
        <v>0</v>
      </c>
      <c r="BG220" s="180" t="n">
        <f aca="false">IF(N220="zákl. prenesená",J220,0)</f>
        <v>0</v>
      </c>
      <c r="BH220" s="180" t="n">
        <f aca="false">IF(N220="zníž. prenesená",J220,0)</f>
        <v>0</v>
      </c>
      <c r="BI220" s="180" t="n">
        <f aca="false">IF(N220="nulová",J220,0)</f>
        <v>0</v>
      </c>
      <c r="BJ220" s="3" t="s">
        <v>142</v>
      </c>
      <c r="BK220" s="180" t="n">
        <f aca="false">ROUND(I220*H220,2)</f>
        <v>0</v>
      </c>
      <c r="BL220" s="3" t="s">
        <v>313</v>
      </c>
      <c r="BM220" s="179" t="s">
        <v>314</v>
      </c>
    </row>
    <row r="221" s="181" customFormat="true" ht="12.8" hidden="false" customHeight="false" outlineLevel="0" collapsed="false">
      <c r="B221" s="182"/>
      <c r="D221" s="183" t="s">
        <v>144</v>
      </c>
      <c r="E221" s="184"/>
      <c r="F221" s="185" t="s">
        <v>186</v>
      </c>
      <c r="H221" s="186" t="n">
        <v>10</v>
      </c>
      <c r="L221" s="182"/>
      <c r="M221" s="187"/>
      <c r="N221" s="188"/>
      <c r="O221" s="188"/>
      <c r="P221" s="188"/>
      <c r="Q221" s="188"/>
      <c r="R221" s="188"/>
      <c r="S221" s="188"/>
      <c r="T221" s="189"/>
      <c r="AT221" s="184" t="s">
        <v>144</v>
      </c>
      <c r="AU221" s="184" t="s">
        <v>142</v>
      </c>
      <c r="AV221" s="181" t="s">
        <v>142</v>
      </c>
      <c r="AW221" s="181" t="s">
        <v>27</v>
      </c>
      <c r="AX221" s="181" t="s">
        <v>80</v>
      </c>
      <c r="AY221" s="184" t="s">
        <v>135</v>
      </c>
    </row>
    <row r="222" s="181" customFormat="true" ht="12.8" hidden="false" customHeight="false" outlineLevel="0" collapsed="false">
      <c r="B222" s="182"/>
      <c r="D222" s="183" t="s">
        <v>144</v>
      </c>
      <c r="E222" s="184"/>
      <c r="F222" s="185" t="s">
        <v>315</v>
      </c>
      <c r="H222" s="186" t="n">
        <v>13.8</v>
      </c>
      <c r="L222" s="182"/>
      <c r="M222" s="187"/>
      <c r="N222" s="188"/>
      <c r="O222" s="188"/>
      <c r="P222" s="188"/>
      <c r="Q222" s="188"/>
      <c r="R222" s="188"/>
      <c r="S222" s="188"/>
      <c r="T222" s="189"/>
      <c r="AT222" s="184" t="s">
        <v>144</v>
      </c>
      <c r="AU222" s="184" t="s">
        <v>142</v>
      </c>
      <c r="AV222" s="181" t="s">
        <v>142</v>
      </c>
      <c r="AW222" s="181" t="s">
        <v>27</v>
      </c>
      <c r="AX222" s="181" t="s">
        <v>80</v>
      </c>
      <c r="AY222" s="184" t="s">
        <v>135</v>
      </c>
    </row>
    <row r="223" s="21" customFormat="true" ht="24.15" hidden="false" customHeight="true" outlineLevel="0" collapsed="false">
      <c r="A223" s="19"/>
      <c r="B223" s="167"/>
      <c r="C223" s="199" t="s">
        <v>316</v>
      </c>
      <c r="D223" s="199" t="s">
        <v>248</v>
      </c>
      <c r="E223" s="200" t="s">
        <v>317</v>
      </c>
      <c r="F223" s="201" t="s">
        <v>318</v>
      </c>
      <c r="G223" s="202" t="s">
        <v>183</v>
      </c>
      <c r="H223" s="203" t="n">
        <v>15.87</v>
      </c>
      <c r="I223" s="204"/>
      <c r="J223" s="204" t="n">
        <f aca="false">ROUND(I223*H223,2)</f>
        <v>0</v>
      </c>
      <c r="K223" s="205"/>
      <c r="L223" s="206"/>
      <c r="M223" s="207"/>
      <c r="N223" s="208" t="s">
        <v>38</v>
      </c>
      <c r="O223" s="177" t="n">
        <v>0</v>
      </c>
      <c r="P223" s="177" t="n">
        <f aca="false">O223*H223</f>
        <v>0</v>
      </c>
      <c r="Q223" s="177" t="n">
        <v>0.0045</v>
      </c>
      <c r="R223" s="177" t="n">
        <f aca="false">Q223*H223</f>
        <v>0.071415</v>
      </c>
      <c r="S223" s="177" t="n">
        <v>0</v>
      </c>
      <c r="T223" s="178" t="n">
        <f aca="false">S223*H223</f>
        <v>0</v>
      </c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R223" s="179" t="s">
        <v>247</v>
      </c>
      <c r="AT223" s="179" t="s">
        <v>248</v>
      </c>
      <c r="AU223" s="179" t="s">
        <v>142</v>
      </c>
      <c r="AY223" s="3" t="s">
        <v>135</v>
      </c>
      <c r="BE223" s="180" t="n">
        <f aca="false">IF(N223="základná",J223,0)</f>
        <v>0</v>
      </c>
      <c r="BF223" s="180" t="n">
        <f aca="false">IF(N223="znížená",J223,0)</f>
        <v>0</v>
      </c>
      <c r="BG223" s="180" t="n">
        <f aca="false">IF(N223="zákl. prenesená",J223,0)</f>
        <v>0</v>
      </c>
      <c r="BH223" s="180" t="n">
        <f aca="false">IF(N223="zníž. prenesená",J223,0)</f>
        <v>0</v>
      </c>
      <c r="BI223" s="180" t="n">
        <f aca="false">IF(N223="nulová",J223,0)</f>
        <v>0</v>
      </c>
      <c r="BJ223" s="3" t="s">
        <v>142</v>
      </c>
      <c r="BK223" s="180" t="n">
        <f aca="false">ROUND(I223*H223,2)</f>
        <v>0</v>
      </c>
      <c r="BL223" s="3" t="s">
        <v>313</v>
      </c>
      <c r="BM223" s="179" t="s">
        <v>319</v>
      </c>
    </row>
    <row r="224" s="181" customFormat="true" ht="12.8" hidden="false" customHeight="false" outlineLevel="0" collapsed="false">
      <c r="B224" s="182"/>
      <c r="D224" s="183" t="s">
        <v>144</v>
      </c>
      <c r="F224" s="185" t="s">
        <v>320</v>
      </c>
      <c r="H224" s="186" t="n">
        <v>15.87</v>
      </c>
      <c r="L224" s="182"/>
      <c r="M224" s="187"/>
      <c r="N224" s="188"/>
      <c r="O224" s="188"/>
      <c r="P224" s="188"/>
      <c r="Q224" s="188"/>
      <c r="R224" s="188"/>
      <c r="S224" s="188"/>
      <c r="T224" s="189"/>
      <c r="AT224" s="184" t="s">
        <v>144</v>
      </c>
      <c r="AU224" s="184" t="s">
        <v>142</v>
      </c>
      <c r="AV224" s="181" t="s">
        <v>142</v>
      </c>
      <c r="AW224" s="181" t="s">
        <v>2</v>
      </c>
      <c r="AX224" s="181" t="s">
        <v>80</v>
      </c>
      <c r="AY224" s="184" t="s">
        <v>135</v>
      </c>
    </row>
    <row r="225" s="181" customFormat="true" ht="12.8" hidden="false" customHeight="false" outlineLevel="0" collapsed="false">
      <c r="B225" s="182"/>
      <c r="D225" s="183" t="s">
        <v>144</v>
      </c>
      <c r="E225" s="184"/>
      <c r="F225" s="185" t="s">
        <v>321</v>
      </c>
      <c r="H225" s="186" t="n">
        <v>4.2</v>
      </c>
      <c r="L225" s="182"/>
      <c r="M225" s="187"/>
      <c r="N225" s="188"/>
      <c r="O225" s="188"/>
      <c r="P225" s="188"/>
      <c r="Q225" s="188"/>
      <c r="R225" s="188"/>
      <c r="S225" s="188"/>
      <c r="T225" s="189"/>
      <c r="AT225" s="184" t="s">
        <v>144</v>
      </c>
      <c r="AU225" s="184" t="s">
        <v>142</v>
      </c>
      <c r="AV225" s="181" t="s">
        <v>142</v>
      </c>
      <c r="AW225" s="181" t="s">
        <v>27</v>
      </c>
      <c r="AX225" s="181" t="s">
        <v>80</v>
      </c>
      <c r="AY225" s="184" t="s">
        <v>135</v>
      </c>
    </row>
    <row r="226" s="21" customFormat="true" ht="24.15" hidden="false" customHeight="true" outlineLevel="0" collapsed="false">
      <c r="A226" s="19"/>
      <c r="B226" s="167"/>
      <c r="C226" s="199" t="s">
        <v>322</v>
      </c>
      <c r="D226" s="199" t="s">
        <v>248</v>
      </c>
      <c r="E226" s="200" t="s">
        <v>323</v>
      </c>
      <c r="F226" s="201" t="s">
        <v>324</v>
      </c>
      <c r="G226" s="202" t="s">
        <v>325</v>
      </c>
      <c r="H226" s="203" t="n">
        <v>5.67</v>
      </c>
      <c r="I226" s="204"/>
      <c r="J226" s="204" t="n">
        <f aca="false">ROUND(I226*H226,2)</f>
        <v>0</v>
      </c>
      <c r="K226" s="205"/>
      <c r="L226" s="206"/>
      <c r="M226" s="207"/>
      <c r="N226" s="208" t="s">
        <v>38</v>
      </c>
      <c r="O226" s="177" t="n">
        <v>0</v>
      </c>
      <c r="P226" s="177" t="n">
        <f aca="false">O226*H226</f>
        <v>0</v>
      </c>
      <c r="Q226" s="177" t="n">
        <v>0.001</v>
      </c>
      <c r="R226" s="177" t="n">
        <f aca="false">Q226*H226</f>
        <v>0.00567</v>
      </c>
      <c r="S226" s="177" t="n">
        <v>0</v>
      </c>
      <c r="T226" s="178" t="n">
        <f aca="false">S226*H226</f>
        <v>0</v>
      </c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R226" s="179" t="s">
        <v>247</v>
      </c>
      <c r="AT226" s="179" t="s">
        <v>248</v>
      </c>
      <c r="AU226" s="179" t="s">
        <v>142</v>
      </c>
      <c r="AY226" s="3" t="s">
        <v>135</v>
      </c>
      <c r="BE226" s="180" t="n">
        <f aca="false">IF(N226="základná",J226,0)</f>
        <v>0</v>
      </c>
      <c r="BF226" s="180" t="n">
        <f aca="false">IF(N226="znížená",J226,0)</f>
        <v>0</v>
      </c>
      <c r="BG226" s="180" t="n">
        <f aca="false">IF(N226="zákl. prenesená",J226,0)</f>
        <v>0</v>
      </c>
      <c r="BH226" s="180" t="n">
        <f aca="false">IF(N226="zníž. prenesená",J226,0)</f>
        <v>0</v>
      </c>
      <c r="BI226" s="180" t="n">
        <f aca="false">IF(N226="nulová",J226,0)</f>
        <v>0</v>
      </c>
      <c r="BJ226" s="3" t="s">
        <v>142</v>
      </c>
      <c r="BK226" s="180" t="n">
        <f aca="false">ROUND(I226*H226,2)</f>
        <v>0</v>
      </c>
      <c r="BL226" s="3" t="s">
        <v>313</v>
      </c>
      <c r="BM226" s="179" t="s">
        <v>326</v>
      </c>
    </row>
    <row r="227" s="181" customFormat="true" ht="12.8" hidden="false" customHeight="false" outlineLevel="0" collapsed="false">
      <c r="B227" s="182"/>
      <c r="D227" s="183" t="s">
        <v>144</v>
      </c>
      <c r="F227" s="185" t="s">
        <v>327</v>
      </c>
      <c r="H227" s="186" t="n">
        <v>5.67</v>
      </c>
      <c r="L227" s="182"/>
      <c r="M227" s="187"/>
      <c r="N227" s="188"/>
      <c r="O227" s="188"/>
      <c r="P227" s="188"/>
      <c r="Q227" s="188"/>
      <c r="R227" s="188"/>
      <c r="S227" s="188"/>
      <c r="T227" s="189"/>
      <c r="AT227" s="184" t="s">
        <v>144</v>
      </c>
      <c r="AU227" s="184" t="s">
        <v>142</v>
      </c>
      <c r="AV227" s="181" t="s">
        <v>142</v>
      </c>
      <c r="AW227" s="181" t="s">
        <v>2</v>
      </c>
      <c r="AX227" s="181" t="s">
        <v>80</v>
      </c>
      <c r="AY227" s="184" t="s">
        <v>135</v>
      </c>
    </row>
    <row r="228" s="181" customFormat="true" ht="12.8" hidden="false" customHeight="false" outlineLevel="0" collapsed="false">
      <c r="B228" s="182"/>
      <c r="D228" s="183" t="s">
        <v>144</v>
      </c>
      <c r="E228" s="184"/>
      <c r="F228" s="185" t="s">
        <v>328</v>
      </c>
      <c r="H228" s="186" t="n">
        <v>4.7</v>
      </c>
      <c r="L228" s="182"/>
      <c r="M228" s="187"/>
      <c r="N228" s="188"/>
      <c r="O228" s="188"/>
      <c r="P228" s="188"/>
      <c r="Q228" s="188"/>
      <c r="R228" s="188"/>
      <c r="S228" s="188"/>
      <c r="T228" s="189"/>
      <c r="AT228" s="184" t="s">
        <v>144</v>
      </c>
      <c r="AU228" s="184" t="s">
        <v>142</v>
      </c>
      <c r="AV228" s="181" t="s">
        <v>142</v>
      </c>
      <c r="AW228" s="181" t="s">
        <v>27</v>
      </c>
      <c r="AX228" s="181" t="s">
        <v>80</v>
      </c>
      <c r="AY228" s="184" t="s">
        <v>135</v>
      </c>
    </row>
    <row r="229" s="21" customFormat="true" ht="24.15" hidden="false" customHeight="true" outlineLevel="0" collapsed="false">
      <c r="A229" s="19"/>
      <c r="B229" s="167"/>
      <c r="C229" s="199" t="s">
        <v>329</v>
      </c>
      <c r="D229" s="199" t="s">
        <v>248</v>
      </c>
      <c r="E229" s="200" t="s">
        <v>323</v>
      </c>
      <c r="F229" s="201" t="s">
        <v>324</v>
      </c>
      <c r="G229" s="202" t="s">
        <v>325</v>
      </c>
      <c r="H229" s="203" t="n">
        <v>6.345</v>
      </c>
      <c r="I229" s="204"/>
      <c r="J229" s="204" t="n">
        <f aca="false">ROUND(I229*H229,2)</f>
        <v>0</v>
      </c>
      <c r="K229" s="205"/>
      <c r="L229" s="206"/>
      <c r="M229" s="207"/>
      <c r="N229" s="208" t="s">
        <v>38</v>
      </c>
      <c r="O229" s="177" t="n">
        <v>0</v>
      </c>
      <c r="P229" s="177" t="n">
        <f aca="false">O229*H229</f>
        <v>0</v>
      </c>
      <c r="Q229" s="177" t="n">
        <v>0.001</v>
      </c>
      <c r="R229" s="177" t="n">
        <f aca="false">Q229*H229</f>
        <v>0.006345</v>
      </c>
      <c r="S229" s="177" t="n">
        <v>0</v>
      </c>
      <c r="T229" s="178" t="n">
        <f aca="false">S229*H229</f>
        <v>0</v>
      </c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R229" s="179" t="s">
        <v>247</v>
      </c>
      <c r="AT229" s="179" t="s">
        <v>248</v>
      </c>
      <c r="AU229" s="179" t="s">
        <v>142</v>
      </c>
      <c r="AY229" s="3" t="s">
        <v>135</v>
      </c>
      <c r="BE229" s="180" t="n">
        <f aca="false">IF(N229="základná",J229,0)</f>
        <v>0</v>
      </c>
      <c r="BF229" s="180" t="n">
        <f aca="false">IF(N229="znížená",J229,0)</f>
        <v>0</v>
      </c>
      <c r="BG229" s="180" t="n">
        <f aca="false">IF(N229="zákl. prenesená",J229,0)</f>
        <v>0</v>
      </c>
      <c r="BH229" s="180" t="n">
        <f aca="false">IF(N229="zníž. prenesená",J229,0)</f>
        <v>0</v>
      </c>
      <c r="BI229" s="180" t="n">
        <f aca="false">IF(N229="nulová",J229,0)</f>
        <v>0</v>
      </c>
      <c r="BJ229" s="3" t="s">
        <v>142</v>
      </c>
      <c r="BK229" s="180" t="n">
        <f aca="false">ROUND(I229*H229,2)</f>
        <v>0</v>
      </c>
      <c r="BL229" s="3" t="s">
        <v>313</v>
      </c>
      <c r="BM229" s="179" t="s">
        <v>330</v>
      </c>
    </row>
    <row r="230" s="181" customFormat="true" ht="12.8" hidden="false" customHeight="false" outlineLevel="0" collapsed="false">
      <c r="B230" s="182"/>
      <c r="D230" s="183" t="s">
        <v>144</v>
      </c>
      <c r="F230" s="185" t="s">
        <v>331</v>
      </c>
      <c r="H230" s="186" t="n">
        <v>6.345</v>
      </c>
      <c r="L230" s="182"/>
      <c r="M230" s="187"/>
      <c r="N230" s="188"/>
      <c r="O230" s="188"/>
      <c r="P230" s="188"/>
      <c r="Q230" s="188"/>
      <c r="R230" s="188"/>
      <c r="S230" s="188"/>
      <c r="T230" s="189"/>
      <c r="AT230" s="184" t="s">
        <v>144</v>
      </c>
      <c r="AU230" s="184" t="s">
        <v>142</v>
      </c>
      <c r="AV230" s="181" t="s">
        <v>142</v>
      </c>
      <c r="AW230" s="181" t="s">
        <v>2</v>
      </c>
      <c r="AX230" s="181" t="s">
        <v>80</v>
      </c>
      <c r="AY230" s="184" t="s">
        <v>135</v>
      </c>
    </row>
    <row r="231" s="21" customFormat="true" ht="37.8" hidden="false" customHeight="true" outlineLevel="0" collapsed="false">
      <c r="A231" s="19"/>
      <c r="B231" s="167"/>
      <c r="C231" s="199" t="s">
        <v>332</v>
      </c>
      <c r="D231" s="199" t="s">
        <v>248</v>
      </c>
      <c r="E231" s="200" t="s">
        <v>333</v>
      </c>
      <c r="F231" s="201" t="s">
        <v>334</v>
      </c>
      <c r="G231" s="202" t="s">
        <v>183</v>
      </c>
      <c r="H231" s="203" t="n">
        <v>151.8</v>
      </c>
      <c r="I231" s="204"/>
      <c r="J231" s="204" t="n">
        <f aca="false">ROUND(I231*H231,2)</f>
        <v>0</v>
      </c>
      <c r="K231" s="205"/>
      <c r="L231" s="206"/>
      <c r="M231" s="207"/>
      <c r="N231" s="208" t="s">
        <v>38</v>
      </c>
      <c r="O231" s="177" t="n">
        <v>0</v>
      </c>
      <c r="P231" s="177" t="n">
        <f aca="false">O231*H231</f>
        <v>0</v>
      </c>
      <c r="Q231" s="177" t="n">
        <v>0.00141</v>
      </c>
      <c r="R231" s="177" t="n">
        <f aca="false">Q231*H231</f>
        <v>0.214038</v>
      </c>
      <c r="S231" s="177" t="n">
        <v>0</v>
      </c>
      <c r="T231" s="178" t="n">
        <f aca="false">S231*H231</f>
        <v>0</v>
      </c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R231" s="179" t="s">
        <v>247</v>
      </c>
      <c r="AT231" s="179" t="s">
        <v>248</v>
      </c>
      <c r="AU231" s="179" t="s">
        <v>142</v>
      </c>
      <c r="AY231" s="3" t="s">
        <v>135</v>
      </c>
      <c r="BE231" s="180" t="n">
        <f aca="false">IF(N231="základná",J231,0)</f>
        <v>0</v>
      </c>
      <c r="BF231" s="180" t="n">
        <f aca="false">IF(N231="znížená",J231,0)</f>
        <v>0</v>
      </c>
      <c r="BG231" s="180" t="n">
        <f aca="false">IF(N231="zákl. prenesená",J231,0)</f>
        <v>0</v>
      </c>
      <c r="BH231" s="180" t="n">
        <f aca="false">IF(N231="zníž. prenesená",J231,0)</f>
        <v>0</v>
      </c>
      <c r="BI231" s="180" t="n">
        <f aca="false">IF(N231="nulová",J231,0)</f>
        <v>0</v>
      </c>
      <c r="BJ231" s="3" t="s">
        <v>142</v>
      </c>
      <c r="BK231" s="180" t="n">
        <f aca="false">ROUND(I231*H231,2)</f>
        <v>0</v>
      </c>
      <c r="BL231" s="3" t="s">
        <v>313</v>
      </c>
      <c r="BM231" s="179" t="s">
        <v>335</v>
      </c>
    </row>
    <row r="232" s="181" customFormat="true" ht="12.8" hidden="false" customHeight="false" outlineLevel="0" collapsed="false">
      <c r="B232" s="182"/>
      <c r="D232" s="183" t="s">
        <v>144</v>
      </c>
      <c r="F232" s="185" t="s">
        <v>336</v>
      </c>
      <c r="H232" s="186" t="n">
        <v>151.8</v>
      </c>
      <c r="L232" s="182"/>
      <c r="M232" s="187"/>
      <c r="N232" s="188"/>
      <c r="O232" s="188"/>
      <c r="P232" s="188"/>
      <c r="Q232" s="188"/>
      <c r="R232" s="188"/>
      <c r="S232" s="188"/>
      <c r="T232" s="189"/>
      <c r="AT232" s="184" t="s">
        <v>144</v>
      </c>
      <c r="AU232" s="184" t="s">
        <v>142</v>
      </c>
      <c r="AV232" s="181" t="s">
        <v>142</v>
      </c>
      <c r="AW232" s="181" t="s">
        <v>2</v>
      </c>
      <c r="AX232" s="181" t="s">
        <v>80</v>
      </c>
      <c r="AY232" s="184" t="s">
        <v>135</v>
      </c>
    </row>
    <row r="233" s="21" customFormat="true" ht="14.4" hidden="false" customHeight="true" outlineLevel="0" collapsed="false">
      <c r="A233" s="19"/>
      <c r="B233" s="167"/>
      <c r="C233" s="199" t="s">
        <v>337</v>
      </c>
      <c r="D233" s="199" t="s">
        <v>248</v>
      </c>
      <c r="E233" s="200" t="s">
        <v>338</v>
      </c>
      <c r="F233" s="201" t="s">
        <v>339</v>
      </c>
      <c r="G233" s="202" t="s">
        <v>183</v>
      </c>
      <c r="H233" s="203" t="n">
        <v>151.8</v>
      </c>
      <c r="I233" s="204"/>
      <c r="J233" s="204" t="n">
        <f aca="false">ROUND(I233*H233,2)</f>
        <v>0</v>
      </c>
      <c r="K233" s="205"/>
      <c r="L233" s="206"/>
      <c r="M233" s="207"/>
      <c r="N233" s="208" t="s">
        <v>38</v>
      </c>
      <c r="O233" s="177" t="n">
        <v>0</v>
      </c>
      <c r="P233" s="177" t="n">
        <f aca="false">O233*H233</f>
        <v>0</v>
      </c>
      <c r="Q233" s="177" t="n">
        <v>0.0003</v>
      </c>
      <c r="R233" s="177" t="n">
        <f aca="false">Q233*H233</f>
        <v>0.04554</v>
      </c>
      <c r="S233" s="177" t="n">
        <v>0</v>
      </c>
      <c r="T233" s="178" t="n">
        <f aca="false">S233*H233</f>
        <v>0</v>
      </c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R233" s="179" t="s">
        <v>247</v>
      </c>
      <c r="AT233" s="179" t="s">
        <v>248</v>
      </c>
      <c r="AU233" s="179" t="s">
        <v>142</v>
      </c>
      <c r="AY233" s="3" t="s">
        <v>135</v>
      </c>
      <c r="BE233" s="180" t="n">
        <f aca="false">IF(N233="základná",J233,0)</f>
        <v>0</v>
      </c>
      <c r="BF233" s="180" t="n">
        <f aca="false">IF(N233="znížená",J233,0)</f>
        <v>0</v>
      </c>
      <c r="BG233" s="180" t="n">
        <f aca="false">IF(N233="zákl. prenesená",J233,0)</f>
        <v>0</v>
      </c>
      <c r="BH233" s="180" t="n">
        <f aca="false">IF(N233="zníž. prenesená",J233,0)</f>
        <v>0</v>
      </c>
      <c r="BI233" s="180" t="n">
        <f aca="false">IF(N233="nulová",J233,0)</f>
        <v>0</v>
      </c>
      <c r="BJ233" s="3" t="s">
        <v>142</v>
      </c>
      <c r="BK233" s="180" t="n">
        <f aca="false">ROUND(I233*H233,2)</f>
        <v>0</v>
      </c>
      <c r="BL233" s="3" t="s">
        <v>313</v>
      </c>
      <c r="BM233" s="179" t="s">
        <v>340</v>
      </c>
    </row>
    <row r="234" s="181" customFormat="true" ht="12.8" hidden="false" customHeight="false" outlineLevel="0" collapsed="false">
      <c r="B234" s="182"/>
      <c r="D234" s="183" t="s">
        <v>144</v>
      </c>
      <c r="F234" s="185" t="s">
        <v>336</v>
      </c>
      <c r="H234" s="186" t="n">
        <v>151.8</v>
      </c>
      <c r="L234" s="182"/>
      <c r="M234" s="187"/>
      <c r="N234" s="188"/>
      <c r="O234" s="188"/>
      <c r="P234" s="188"/>
      <c r="Q234" s="188"/>
      <c r="R234" s="188"/>
      <c r="S234" s="188"/>
      <c r="T234" s="189"/>
      <c r="AT234" s="184" t="s">
        <v>144</v>
      </c>
      <c r="AU234" s="184" t="s">
        <v>142</v>
      </c>
      <c r="AV234" s="181" t="s">
        <v>142</v>
      </c>
      <c r="AW234" s="181" t="s">
        <v>2</v>
      </c>
      <c r="AX234" s="181" t="s">
        <v>80</v>
      </c>
      <c r="AY234" s="184" t="s">
        <v>135</v>
      </c>
    </row>
    <row r="235" s="21" customFormat="true" ht="14.4" hidden="false" customHeight="true" outlineLevel="0" collapsed="false">
      <c r="A235" s="19"/>
      <c r="B235" s="167"/>
      <c r="C235" s="199" t="s">
        <v>341</v>
      </c>
      <c r="D235" s="199" t="s">
        <v>248</v>
      </c>
      <c r="E235" s="200" t="s">
        <v>338</v>
      </c>
      <c r="F235" s="201" t="s">
        <v>339</v>
      </c>
      <c r="G235" s="202" t="s">
        <v>183</v>
      </c>
      <c r="H235" s="203" t="n">
        <v>151.8</v>
      </c>
      <c r="I235" s="204"/>
      <c r="J235" s="204" t="n">
        <f aca="false">ROUND(I235*H235,2)</f>
        <v>0</v>
      </c>
      <c r="K235" s="205"/>
      <c r="L235" s="206"/>
      <c r="M235" s="207"/>
      <c r="N235" s="208" t="s">
        <v>38</v>
      </c>
      <c r="O235" s="177" t="n">
        <v>0</v>
      </c>
      <c r="P235" s="177" t="n">
        <f aca="false">O235*H235</f>
        <v>0</v>
      </c>
      <c r="Q235" s="177" t="n">
        <v>0.0003</v>
      </c>
      <c r="R235" s="177" t="n">
        <f aca="false">Q235*H235</f>
        <v>0.04554</v>
      </c>
      <c r="S235" s="177" t="n">
        <v>0</v>
      </c>
      <c r="T235" s="178" t="n">
        <f aca="false">S235*H235</f>
        <v>0</v>
      </c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R235" s="179" t="s">
        <v>247</v>
      </c>
      <c r="AT235" s="179" t="s">
        <v>248</v>
      </c>
      <c r="AU235" s="179" t="s">
        <v>142</v>
      </c>
      <c r="AY235" s="3" t="s">
        <v>135</v>
      </c>
      <c r="BE235" s="180" t="n">
        <f aca="false">IF(N235="základná",J235,0)</f>
        <v>0</v>
      </c>
      <c r="BF235" s="180" t="n">
        <f aca="false">IF(N235="znížená",J235,0)</f>
        <v>0</v>
      </c>
      <c r="BG235" s="180" t="n">
        <f aca="false">IF(N235="zákl. prenesená",J235,0)</f>
        <v>0</v>
      </c>
      <c r="BH235" s="180" t="n">
        <f aca="false">IF(N235="zníž. prenesená",J235,0)</f>
        <v>0</v>
      </c>
      <c r="BI235" s="180" t="n">
        <f aca="false">IF(N235="nulová",J235,0)</f>
        <v>0</v>
      </c>
      <c r="BJ235" s="3" t="s">
        <v>142</v>
      </c>
      <c r="BK235" s="180" t="n">
        <f aca="false">ROUND(I235*H235,2)</f>
        <v>0</v>
      </c>
      <c r="BL235" s="3" t="s">
        <v>313</v>
      </c>
      <c r="BM235" s="179" t="s">
        <v>342</v>
      </c>
    </row>
    <row r="236" s="181" customFormat="true" ht="12.8" hidden="false" customHeight="false" outlineLevel="0" collapsed="false">
      <c r="B236" s="182"/>
      <c r="D236" s="183" t="s">
        <v>144</v>
      </c>
      <c r="F236" s="185" t="s">
        <v>336</v>
      </c>
      <c r="H236" s="186" t="n">
        <v>151.8</v>
      </c>
      <c r="L236" s="182"/>
      <c r="M236" s="187"/>
      <c r="N236" s="188"/>
      <c r="O236" s="188"/>
      <c r="P236" s="188"/>
      <c r="Q236" s="188"/>
      <c r="R236" s="188"/>
      <c r="S236" s="188"/>
      <c r="T236" s="189"/>
      <c r="AT236" s="184" t="s">
        <v>144</v>
      </c>
      <c r="AU236" s="184" t="s">
        <v>142</v>
      </c>
      <c r="AV236" s="181" t="s">
        <v>142</v>
      </c>
      <c r="AW236" s="181" t="s">
        <v>2</v>
      </c>
      <c r="AX236" s="181" t="s">
        <v>80</v>
      </c>
      <c r="AY236" s="184" t="s">
        <v>135</v>
      </c>
    </row>
    <row r="237" s="154" customFormat="true" ht="22.8" hidden="false" customHeight="true" outlineLevel="0" collapsed="false">
      <c r="B237" s="155"/>
      <c r="D237" s="156" t="s">
        <v>71</v>
      </c>
      <c r="E237" s="165" t="s">
        <v>343</v>
      </c>
      <c r="F237" s="165" t="s">
        <v>344</v>
      </c>
      <c r="J237" s="166" t="n">
        <f aca="false">BK237</f>
        <v>0</v>
      </c>
      <c r="L237" s="155"/>
      <c r="M237" s="159"/>
      <c r="N237" s="160"/>
      <c r="O237" s="160"/>
      <c r="P237" s="161" t="n">
        <f aca="false">SUM(P238:P238)</f>
        <v>0</v>
      </c>
      <c r="Q237" s="160"/>
      <c r="R237" s="161" t="n">
        <f aca="false">SUM(R238:R238)</f>
        <v>0.06396</v>
      </c>
      <c r="S237" s="160"/>
      <c r="T237" s="162" t="n">
        <f aca="false">SUM(T238:T238)</f>
        <v>0</v>
      </c>
      <c r="AR237" s="156" t="s">
        <v>142</v>
      </c>
      <c r="AT237" s="163" t="s">
        <v>71</v>
      </c>
      <c r="AU237" s="163" t="s">
        <v>80</v>
      </c>
      <c r="AY237" s="156" t="s">
        <v>135</v>
      </c>
      <c r="BK237" s="164" t="n">
        <f aca="false">SUM(BK238:BK238)</f>
        <v>0</v>
      </c>
    </row>
    <row r="238" s="21" customFormat="true" ht="14.4" hidden="false" customHeight="true" outlineLevel="0" collapsed="false">
      <c r="A238" s="19"/>
      <c r="B238" s="167"/>
      <c r="C238" s="199" t="s">
        <v>345</v>
      </c>
      <c r="D238" s="199" t="s">
        <v>248</v>
      </c>
      <c r="E238" s="200" t="s">
        <v>346</v>
      </c>
      <c r="F238" s="201" t="s">
        <v>347</v>
      </c>
      <c r="G238" s="202" t="s">
        <v>274</v>
      </c>
      <c r="H238" s="203" t="n">
        <v>3</v>
      </c>
      <c r="I238" s="204"/>
      <c r="J238" s="204" t="n">
        <f aca="false">ROUND(I238*H238,2)</f>
        <v>0</v>
      </c>
      <c r="K238" s="205"/>
      <c r="L238" s="206"/>
      <c r="M238" s="207"/>
      <c r="N238" s="208" t="s">
        <v>38</v>
      </c>
      <c r="O238" s="177" t="n">
        <v>0</v>
      </c>
      <c r="P238" s="177" t="n">
        <f aca="false">O238*H238</f>
        <v>0</v>
      </c>
      <c r="Q238" s="177" t="n">
        <v>0.02132</v>
      </c>
      <c r="R238" s="177" t="n">
        <f aca="false">Q238*H238</f>
        <v>0.06396</v>
      </c>
      <c r="S238" s="177" t="n">
        <v>0</v>
      </c>
      <c r="T238" s="178" t="n">
        <f aca="false">S238*H238</f>
        <v>0</v>
      </c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R238" s="179" t="s">
        <v>247</v>
      </c>
      <c r="AT238" s="179" t="s">
        <v>248</v>
      </c>
      <c r="AU238" s="179" t="s">
        <v>142</v>
      </c>
      <c r="AY238" s="3" t="s">
        <v>135</v>
      </c>
      <c r="BE238" s="180" t="n">
        <f aca="false">IF(N238="základná",J238,0)</f>
        <v>0</v>
      </c>
      <c r="BF238" s="180" t="n">
        <f aca="false">IF(N238="znížená",J238,0)</f>
        <v>0</v>
      </c>
      <c r="BG238" s="180" t="n">
        <f aca="false">IF(N238="zákl. prenesená",J238,0)</f>
        <v>0</v>
      </c>
      <c r="BH238" s="180" t="n">
        <f aca="false">IF(N238="zníž. prenesená",J238,0)</f>
        <v>0</v>
      </c>
      <c r="BI238" s="180" t="n">
        <f aca="false">IF(N238="nulová",J238,0)</f>
        <v>0</v>
      </c>
      <c r="BJ238" s="3" t="s">
        <v>142</v>
      </c>
      <c r="BK238" s="180" t="n">
        <f aca="false">ROUND(I238*H238,2)</f>
        <v>0</v>
      </c>
      <c r="BL238" s="3" t="s">
        <v>313</v>
      </c>
      <c r="BM238" s="179" t="s">
        <v>348</v>
      </c>
    </row>
    <row r="239" s="154" customFormat="true" ht="22.8" hidden="false" customHeight="true" outlineLevel="0" collapsed="false">
      <c r="B239" s="155"/>
      <c r="D239" s="156" t="s">
        <v>71</v>
      </c>
      <c r="E239" s="165" t="s">
        <v>349</v>
      </c>
      <c r="F239" s="165" t="s">
        <v>350</v>
      </c>
      <c r="J239" s="166" t="n">
        <f aca="false">BK239</f>
        <v>0</v>
      </c>
      <c r="L239" s="155"/>
      <c r="M239" s="159"/>
      <c r="N239" s="160"/>
      <c r="O239" s="160"/>
      <c r="P239" s="161" t="n">
        <f aca="false">SUM(P240:P266)</f>
        <v>0.862</v>
      </c>
      <c r="Q239" s="160"/>
      <c r="R239" s="161" t="n">
        <f aca="false">SUM(R240:R266)</f>
        <v>51.87307744</v>
      </c>
      <c r="S239" s="160"/>
      <c r="T239" s="162" t="n">
        <f aca="false">SUM(T240:T266)</f>
        <v>0</v>
      </c>
      <c r="AR239" s="156" t="s">
        <v>142</v>
      </c>
      <c r="AT239" s="163" t="s">
        <v>71</v>
      </c>
      <c r="AU239" s="163" t="s">
        <v>80</v>
      </c>
      <c r="AY239" s="156" t="s">
        <v>135</v>
      </c>
      <c r="BK239" s="164" t="n">
        <f aca="false">SUM(BK240:BK266)</f>
        <v>0</v>
      </c>
    </row>
    <row r="240" s="21" customFormat="true" ht="24.15" hidden="false" customHeight="true" outlineLevel="0" collapsed="false">
      <c r="A240" s="19"/>
      <c r="B240" s="167"/>
      <c r="C240" s="199" t="s">
        <v>351</v>
      </c>
      <c r="D240" s="199" t="s">
        <v>248</v>
      </c>
      <c r="E240" s="200" t="s">
        <v>352</v>
      </c>
      <c r="F240" s="201" t="s">
        <v>353</v>
      </c>
      <c r="G240" s="202" t="s">
        <v>140</v>
      </c>
      <c r="H240" s="203" t="n">
        <v>79.072</v>
      </c>
      <c r="I240" s="204"/>
      <c r="J240" s="204" t="n">
        <f aca="false">ROUND(I240*H240,2)</f>
        <v>0</v>
      </c>
      <c r="K240" s="205"/>
      <c r="L240" s="206"/>
      <c r="M240" s="207"/>
      <c r="N240" s="208" t="s">
        <v>38</v>
      </c>
      <c r="O240" s="177" t="n">
        <v>0</v>
      </c>
      <c r="P240" s="177" t="n">
        <f aca="false">O240*H240</f>
        <v>0</v>
      </c>
      <c r="Q240" s="177" t="n">
        <v>0.54</v>
      </c>
      <c r="R240" s="177" t="n">
        <f aca="false">Q240*H240</f>
        <v>42.69888</v>
      </c>
      <c r="S240" s="177" t="n">
        <v>0</v>
      </c>
      <c r="T240" s="178" t="n">
        <f aca="false">S240*H240</f>
        <v>0</v>
      </c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R240" s="179" t="s">
        <v>354</v>
      </c>
      <c r="AT240" s="179" t="s">
        <v>248</v>
      </c>
      <c r="AU240" s="179" t="s">
        <v>142</v>
      </c>
      <c r="AY240" s="3" t="s">
        <v>135</v>
      </c>
      <c r="BE240" s="180" t="n">
        <f aca="false">IF(N240="základná",J240,0)</f>
        <v>0</v>
      </c>
      <c r="BF240" s="180" t="n">
        <f aca="false">IF(N240="znížená",J240,0)</f>
        <v>0</v>
      </c>
      <c r="BG240" s="180" t="n">
        <f aca="false">IF(N240="zákl. prenesená",J240,0)</f>
        <v>0</v>
      </c>
      <c r="BH240" s="180" t="n">
        <f aca="false">IF(N240="zníž. prenesená",J240,0)</f>
        <v>0</v>
      </c>
      <c r="BI240" s="180" t="n">
        <f aca="false">IF(N240="nulová",J240,0)</f>
        <v>0</v>
      </c>
      <c r="BJ240" s="3" t="s">
        <v>142</v>
      </c>
      <c r="BK240" s="180" t="n">
        <f aca="false">ROUND(I240*H240,2)</f>
        <v>0</v>
      </c>
      <c r="BL240" s="3" t="s">
        <v>351</v>
      </c>
      <c r="BM240" s="179" t="s">
        <v>355</v>
      </c>
    </row>
    <row r="241" s="209" customFormat="true" ht="12.8" hidden="false" customHeight="false" outlineLevel="0" collapsed="false">
      <c r="B241" s="210"/>
      <c r="D241" s="183" t="s">
        <v>144</v>
      </c>
      <c r="E241" s="211"/>
      <c r="F241" s="212" t="s">
        <v>356</v>
      </c>
      <c r="H241" s="211"/>
      <c r="L241" s="210"/>
      <c r="M241" s="213"/>
      <c r="N241" s="214"/>
      <c r="O241" s="214"/>
      <c r="P241" s="214"/>
      <c r="Q241" s="214"/>
      <c r="R241" s="214"/>
      <c r="S241" s="214"/>
      <c r="T241" s="215"/>
      <c r="AT241" s="211" t="s">
        <v>144</v>
      </c>
      <c r="AU241" s="211" t="s">
        <v>142</v>
      </c>
      <c r="AV241" s="209" t="s">
        <v>80</v>
      </c>
      <c r="AW241" s="209" t="s">
        <v>27</v>
      </c>
      <c r="AX241" s="209" t="s">
        <v>72</v>
      </c>
      <c r="AY241" s="211" t="s">
        <v>135</v>
      </c>
    </row>
    <row r="242" s="181" customFormat="true" ht="12.8" hidden="false" customHeight="false" outlineLevel="0" collapsed="false">
      <c r="B242" s="182"/>
      <c r="D242" s="183" t="s">
        <v>144</v>
      </c>
      <c r="E242" s="184"/>
      <c r="F242" s="185" t="s">
        <v>357</v>
      </c>
      <c r="H242" s="186" t="n">
        <v>3.78</v>
      </c>
      <c r="L242" s="182"/>
      <c r="M242" s="187"/>
      <c r="N242" s="188"/>
      <c r="O242" s="188"/>
      <c r="P242" s="188"/>
      <c r="Q242" s="188"/>
      <c r="R242" s="188"/>
      <c r="S242" s="188"/>
      <c r="T242" s="189"/>
      <c r="AT242" s="184" t="s">
        <v>144</v>
      </c>
      <c r="AU242" s="184" t="s">
        <v>142</v>
      </c>
      <c r="AV242" s="181" t="s">
        <v>142</v>
      </c>
      <c r="AW242" s="181" t="s">
        <v>27</v>
      </c>
      <c r="AX242" s="181" t="s">
        <v>72</v>
      </c>
      <c r="AY242" s="184" t="s">
        <v>135</v>
      </c>
    </row>
    <row r="243" s="209" customFormat="true" ht="12.8" hidden="false" customHeight="false" outlineLevel="0" collapsed="false">
      <c r="B243" s="210"/>
      <c r="D243" s="183" t="s">
        <v>144</v>
      </c>
      <c r="E243" s="211"/>
      <c r="F243" s="212" t="s">
        <v>358</v>
      </c>
      <c r="H243" s="211"/>
      <c r="L243" s="210"/>
      <c r="M243" s="213"/>
      <c r="N243" s="214"/>
      <c r="O243" s="214"/>
      <c r="P243" s="214"/>
      <c r="Q243" s="214"/>
      <c r="R243" s="214"/>
      <c r="S243" s="214"/>
      <c r="T243" s="215"/>
      <c r="AT243" s="211" t="s">
        <v>144</v>
      </c>
      <c r="AU243" s="211" t="s">
        <v>142</v>
      </c>
      <c r="AV243" s="209" t="s">
        <v>80</v>
      </c>
      <c r="AW243" s="209" t="s">
        <v>27</v>
      </c>
      <c r="AX243" s="209" t="s">
        <v>72</v>
      </c>
      <c r="AY243" s="211" t="s">
        <v>135</v>
      </c>
    </row>
    <row r="244" s="181" customFormat="true" ht="12.8" hidden="false" customHeight="false" outlineLevel="0" collapsed="false">
      <c r="B244" s="182"/>
      <c r="D244" s="183" t="s">
        <v>144</v>
      </c>
      <c r="E244" s="184"/>
      <c r="F244" s="185" t="s">
        <v>359</v>
      </c>
      <c r="H244" s="186" t="n">
        <v>4.608</v>
      </c>
      <c r="L244" s="182"/>
      <c r="M244" s="187"/>
      <c r="N244" s="188"/>
      <c r="O244" s="188"/>
      <c r="P244" s="188"/>
      <c r="Q244" s="188"/>
      <c r="R244" s="188"/>
      <c r="S244" s="188"/>
      <c r="T244" s="189"/>
      <c r="AT244" s="184" t="s">
        <v>144</v>
      </c>
      <c r="AU244" s="184" t="s">
        <v>142</v>
      </c>
      <c r="AV244" s="181" t="s">
        <v>142</v>
      </c>
      <c r="AW244" s="181" t="s">
        <v>27</v>
      </c>
      <c r="AX244" s="181" t="s">
        <v>72</v>
      </c>
      <c r="AY244" s="184" t="s">
        <v>135</v>
      </c>
    </row>
    <row r="245" s="209" customFormat="true" ht="12.8" hidden="false" customHeight="false" outlineLevel="0" collapsed="false">
      <c r="B245" s="210"/>
      <c r="D245" s="183" t="s">
        <v>144</v>
      </c>
      <c r="E245" s="211"/>
      <c r="F245" s="212" t="s">
        <v>360</v>
      </c>
      <c r="H245" s="211"/>
      <c r="L245" s="210"/>
      <c r="M245" s="213"/>
      <c r="N245" s="214"/>
      <c r="O245" s="214"/>
      <c r="P245" s="214"/>
      <c r="Q245" s="214"/>
      <c r="R245" s="214"/>
      <c r="S245" s="214"/>
      <c r="T245" s="215"/>
      <c r="AT245" s="211" t="s">
        <v>144</v>
      </c>
      <c r="AU245" s="211" t="s">
        <v>142</v>
      </c>
      <c r="AV245" s="209" t="s">
        <v>80</v>
      </c>
      <c r="AW245" s="209" t="s">
        <v>27</v>
      </c>
      <c r="AX245" s="209" t="s">
        <v>72</v>
      </c>
      <c r="AY245" s="211" t="s">
        <v>135</v>
      </c>
    </row>
    <row r="246" s="181" customFormat="true" ht="12.8" hidden="false" customHeight="false" outlineLevel="0" collapsed="false">
      <c r="B246" s="182"/>
      <c r="D246" s="183" t="s">
        <v>144</v>
      </c>
      <c r="E246" s="184"/>
      <c r="F246" s="185" t="s">
        <v>361</v>
      </c>
      <c r="H246" s="186" t="n">
        <v>57.907</v>
      </c>
      <c r="L246" s="182"/>
      <c r="M246" s="187"/>
      <c r="N246" s="188"/>
      <c r="O246" s="188"/>
      <c r="P246" s="188"/>
      <c r="Q246" s="188"/>
      <c r="R246" s="188"/>
      <c r="S246" s="188"/>
      <c r="T246" s="189"/>
      <c r="AT246" s="184" t="s">
        <v>144</v>
      </c>
      <c r="AU246" s="184" t="s">
        <v>142</v>
      </c>
      <c r="AV246" s="181" t="s">
        <v>142</v>
      </c>
      <c r="AW246" s="181" t="s">
        <v>27</v>
      </c>
      <c r="AX246" s="181" t="s">
        <v>72</v>
      </c>
      <c r="AY246" s="184" t="s">
        <v>135</v>
      </c>
    </row>
    <row r="247" s="209" customFormat="true" ht="12.8" hidden="false" customHeight="false" outlineLevel="0" collapsed="false">
      <c r="B247" s="210"/>
      <c r="D247" s="183" t="s">
        <v>144</v>
      </c>
      <c r="E247" s="211"/>
      <c r="F247" s="212" t="s">
        <v>362</v>
      </c>
      <c r="H247" s="211"/>
      <c r="L247" s="210"/>
      <c r="M247" s="213"/>
      <c r="N247" s="214"/>
      <c r="O247" s="214"/>
      <c r="P247" s="214"/>
      <c r="Q247" s="214"/>
      <c r="R247" s="214"/>
      <c r="S247" s="214"/>
      <c r="T247" s="215"/>
      <c r="AT247" s="211" t="s">
        <v>144</v>
      </c>
      <c r="AU247" s="211" t="s">
        <v>142</v>
      </c>
      <c r="AV247" s="209" t="s">
        <v>80</v>
      </c>
      <c r="AW247" s="209" t="s">
        <v>27</v>
      </c>
      <c r="AX247" s="209" t="s">
        <v>72</v>
      </c>
      <c r="AY247" s="211" t="s">
        <v>135</v>
      </c>
    </row>
    <row r="248" s="181" customFormat="true" ht="12.8" hidden="false" customHeight="false" outlineLevel="0" collapsed="false">
      <c r="B248" s="182"/>
      <c r="D248" s="183" t="s">
        <v>144</v>
      </c>
      <c r="E248" s="184"/>
      <c r="F248" s="185" t="s">
        <v>363</v>
      </c>
      <c r="H248" s="186" t="n">
        <v>0.473</v>
      </c>
      <c r="L248" s="182"/>
      <c r="M248" s="187"/>
      <c r="N248" s="188"/>
      <c r="O248" s="188"/>
      <c r="P248" s="188"/>
      <c r="Q248" s="188"/>
      <c r="R248" s="188"/>
      <c r="S248" s="188"/>
      <c r="T248" s="189"/>
      <c r="AT248" s="184" t="s">
        <v>144</v>
      </c>
      <c r="AU248" s="184" t="s">
        <v>142</v>
      </c>
      <c r="AV248" s="181" t="s">
        <v>142</v>
      </c>
      <c r="AW248" s="181" t="s">
        <v>27</v>
      </c>
      <c r="AX248" s="181" t="s">
        <v>72</v>
      </c>
      <c r="AY248" s="184" t="s">
        <v>135</v>
      </c>
    </row>
    <row r="249" s="209" customFormat="true" ht="12.8" hidden="false" customHeight="false" outlineLevel="0" collapsed="false">
      <c r="B249" s="210"/>
      <c r="D249" s="183" t="s">
        <v>144</v>
      </c>
      <c r="E249" s="211"/>
      <c r="F249" s="212" t="s">
        <v>364</v>
      </c>
      <c r="H249" s="211"/>
      <c r="L249" s="210"/>
      <c r="M249" s="213"/>
      <c r="N249" s="214"/>
      <c r="O249" s="214"/>
      <c r="P249" s="214"/>
      <c r="Q249" s="214"/>
      <c r="R249" s="214"/>
      <c r="S249" s="214"/>
      <c r="T249" s="215"/>
      <c r="AT249" s="211" t="s">
        <v>144</v>
      </c>
      <c r="AU249" s="211" t="s">
        <v>142</v>
      </c>
      <c r="AV249" s="209" t="s">
        <v>80</v>
      </c>
      <c r="AW249" s="209" t="s">
        <v>27</v>
      </c>
      <c r="AX249" s="209" t="s">
        <v>72</v>
      </c>
      <c r="AY249" s="211" t="s">
        <v>135</v>
      </c>
    </row>
    <row r="250" s="181" customFormat="true" ht="12.8" hidden="false" customHeight="false" outlineLevel="0" collapsed="false">
      <c r="B250" s="182"/>
      <c r="D250" s="183" t="s">
        <v>144</v>
      </c>
      <c r="E250" s="184"/>
      <c r="F250" s="185" t="s">
        <v>365</v>
      </c>
      <c r="H250" s="186" t="n">
        <v>0.378</v>
      </c>
      <c r="L250" s="182"/>
      <c r="M250" s="187"/>
      <c r="N250" s="188"/>
      <c r="O250" s="188"/>
      <c r="P250" s="188"/>
      <c r="Q250" s="188"/>
      <c r="R250" s="188"/>
      <c r="S250" s="188"/>
      <c r="T250" s="189"/>
      <c r="AT250" s="184" t="s">
        <v>144</v>
      </c>
      <c r="AU250" s="184" t="s">
        <v>142</v>
      </c>
      <c r="AV250" s="181" t="s">
        <v>142</v>
      </c>
      <c r="AW250" s="181" t="s">
        <v>27</v>
      </c>
      <c r="AX250" s="181" t="s">
        <v>72</v>
      </c>
      <c r="AY250" s="184" t="s">
        <v>135</v>
      </c>
    </row>
    <row r="251" s="209" customFormat="true" ht="12.8" hidden="false" customHeight="false" outlineLevel="0" collapsed="false">
      <c r="B251" s="210"/>
      <c r="D251" s="183" t="s">
        <v>144</v>
      </c>
      <c r="E251" s="211"/>
      <c r="F251" s="212" t="s">
        <v>366</v>
      </c>
      <c r="H251" s="211"/>
      <c r="L251" s="210"/>
      <c r="M251" s="213"/>
      <c r="N251" s="214"/>
      <c r="O251" s="214"/>
      <c r="P251" s="214"/>
      <c r="Q251" s="214"/>
      <c r="R251" s="214"/>
      <c r="S251" s="214"/>
      <c r="T251" s="215"/>
      <c r="AT251" s="211" t="s">
        <v>144</v>
      </c>
      <c r="AU251" s="211" t="s">
        <v>142</v>
      </c>
      <c r="AV251" s="209" t="s">
        <v>80</v>
      </c>
      <c r="AW251" s="209" t="s">
        <v>27</v>
      </c>
      <c r="AX251" s="209" t="s">
        <v>72</v>
      </c>
      <c r="AY251" s="211" t="s">
        <v>135</v>
      </c>
    </row>
    <row r="252" s="181" customFormat="true" ht="12.8" hidden="false" customHeight="false" outlineLevel="0" collapsed="false">
      <c r="B252" s="182"/>
      <c r="D252" s="183" t="s">
        <v>144</v>
      </c>
      <c r="E252" s="184"/>
      <c r="F252" s="185" t="s">
        <v>367</v>
      </c>
      <c r="H252" s="186" t="n">
        <v>3.01</v>
      </c>
      <c r="L252" s="182"/>
      <c r="M252" s="187"/>
      <c r="N252" s="188"/>
      <c r="O252" s="188"/>
      <c r="P252" s="188"/>
      <c r="Q252" s="188"/>
      <c r="R252" s="188"/>
      <c r="S252" s="188"/>
      <c r="T252" s="189"/>
      <c r="AT252" s="184" t="s">
        <v>144</v>
      </c>
      <c r="AU252" s="184" t="s">
        <v>142</v>
      </c>
      <c r="AV252" s="181" t="s">
        <v>142</v>
      </c>
      <c r="AW252" s="181" t="s">
        <v>27</v>
      </c>
      <c r="AX252" s="181" t="s">
        <v>72</v>
      </c>
      <c r="AY252" s="184" t="s">
        <v>135</v>
      </c>
    </row>
    <row r="253" s="181" customFormat="true" ht="12.8" hidden="false" customHeight="false" outlineLevel="0" collapsed="false">
      <c r="B253" s="182"/>
      <c r="D253" s="183" t="s">
        <v>144</v>
      </c>
      <c r="E253" s="184"/>
      <c r="F253" s="185" t="s">
        <v>368</v>
      </c>
      <c r="H253" s="186" t="n">
        <v>1.55</v>
      </c>
      <c r="L253" s="182"/>
      <c r="M253" s="187"/>
      <c r="N253" s="188"/>
      <c r="O253" s="188"/>
      <c r="P253" s="188"/>
      <c r="Q253" s="188"/>
      <c r="R253" s="188"/>
      <c r="S253" s="188"/>
      <c r="T253" s="189"/>
      <c r="AT253" s="184" t="s">
        <v>144</v>
      </c>
      <c r="AU253" s="184" t="s">
        <v>142</v>
      </c>
      <c r="AV253" s="181" t="s">
        <v>142</v>
      </c>
      <c r="AW253" s="181" t="s">
        <v>27</v>
      </c>
      <c r="AX253" s="181" t="s">
        <v>72</v>
      </c>
      <c r="AY253" s="184" t="s">
        <v>135</v>
      </c>
    </row>
    <row r="254" s="181" customFormat="true" ht="12.8" hidden="false" customHeight="false" outlineLevel="0" collapsed="false">
      <c r="B254" s="182"/>
      <c r="D254" s="183" t="s">
        <v>144</v>
      </c>
      <c r="E254" s="184"/>
      <c r="F254" s="185" t="s">
        <v>369</v>
      </c>
      <c r="H254" s="186" t="n">
        <v>0.178</v>
      </c>
      <c r="L254" s="182"/>
      <c r="M254" s="187"/>
      <c r="N254" s="188"/>
      <c r="O254" s="188"/>
      <c r="P254" s="188"/>
      <c r="Q254" s="188"/>
      <c r="R254" s="188"/>
      <c r="S254" s="188"/>
      <c r="T254" s="189"/>
      <c r="AT254" s="184" t="s">
        <v>144</v>
      </c>
      <c r="AU254" s="184" t="s">
        <v>142</v>
      </c>
      <c r="AV254" s="181" t="s">
        <v>142</v>
      </c>
      <c r="AW254" s="181" t="s">
        <v>27</v>
      </c>
      <c r="AX254" s="181" t="s">
        <v>72</v>
      </c>
      <c r="AY254" s="184" t="s">
        <v>135</v>
      </c>
    </row>
    <row r="255" s="190" customFormat="true" ht="12.8" hidden="false" customHeight="false" outlineLevel="0" collapsed="false">
      <c r="B255" s="191"/>
      <c r="D255" s="183" t="s">
        <v>144</v>
      </c>
      <c r="E255" s="192"/>
      <c r="F255" s="193" t="s">
        <v>147</v>
      </c>
      <c r="H255" s="194" t="n">
        <v>71.884</v>
      </c>
      <c r="L255" s="191"/>
      <c r="M255" s="195"/>
      <c r="N255" s="196"/>
      <c r="O255" s="196"/>
      <c r="P255" s="196"/>
      <c r="Q255" s="196"/>
      <c r="R255" s="196"/>
      <c r="S255" s="196"/>
      <c r="T255" s="197"/>
      <c r="AT255" s="192" t="s">
        <v>144</v>
      </c>
      <c r="AU255" s="192" t="s">
        <v>142</v>
      </c>
      <c r="AV255" s="190" t="s">
        <v>141</v>
      </c>
      <c r="AW255" s="190" t="s">
        <v>27</v>
      </c>
      <c r="AX255" s="190" t="s">
        <v>80</v>
      </c>
      <c r="AY255" s="192" t="s">
        <v>135</v>
      </c>
    </row>
    <row r="256" s="181" customFormat="true" ht="12.8" hidden="false" customHeight="false" outlineLevel="0" collapsed="false">
      <c r="B256" s="182"/>
      <c r="D256" s="183" t="s">
        <v>144</v>
      </c>
      <c r="F256" s="185" t="s">
        <v>370</v>
      </c>
      <c r="H256" s="186" t="n">
        <v>79.072</v>
      </c>
      <c r="L256" s="182"/>
      <c r="M256" s="187"/>
      <c r="N256" s="188"/>
      <c r="O256" s="188"/>
      <c r="P256" s="188"/>
      <c r="Q256" s="188"/>
      <c r="R256" s="188"/>
      <c r="S256" s="188"/>
      <c r="T256" s="189"/>
      <c r="AT256" s="184" t="s">
        <v>144</v>
      </c>
      <c r="AU256" s="184" t="s">
        <v>142</v>
      </c>
      <c r="AV256" s="181" t="s">
        <v>142</v>
      </c>
      <c r="AW256" s="181" t="s">
        <v>2</v>
      </c>
      <c r="AX256" s="181" t="s">
        <v>80</v>
      </c>
      <c r="AY256" s="184" t="s">
        <v>135</v>
      </c>
    </row>
    <row r="257" s="21" customFormat="true" ht="24.15" hidden="false" customHeight="true" outlineLevel="0" collapsed="false">
      <c r="A257" s="19"/>
      <c r="B257" s="167"/>
      <c r="C257" s="199" t="s">
        <v>371</v>
      </c>
      <c r="D257" s="199" t="s">
        <v>248</v>
      </c>
      <c r="E257" s="200" t="s">
        <v>372</v>
      </c>
      <c r="F257" s="201" t="s">
        <v>373</v>
      </c>
      <c r="G257" s="202" t="s">
        <v>140</v>
      </c>
      <c r="H257" s="203" t="n">
        <v>4.435</v>
      </c>
      <c r="I257" s="204"/>
      <c r="J257" s="204" t="n">
        <f aca="false">ROUND(I257*H257,2)</f>
        <v>0</v>
      </c>
      <c r="K257" s="205"/>
      <c r="L257" s="206"/>
      <c r="M257" s="207"/>
      <c r="N257" s="208" t="s">
        <v>38</v>
      </c>
      <c r="O257" s="177" t="n">
        <v>0</v>
      </c>
      <c r="P257" s="177" t="n">
        <f aca="false">O257*H257</f>
        <v>0</v>
      </c>
      <c r="Q257" s="177" t="n">
        <v>0.55</v>
      </c>
      <c r="R257" s="177" t="n">
        <f aca="false">Q257*H257</f>
        <v>2.43925</v>
      </c>
      <c r="S257" s="177" t="n">
        <v>0</v>
      </c>
      <c r="T257" s="178" t="n">
        <f aca="false">S257*H257</f>
        <v>0</v>
      </c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R257" s="179" t="s">
        <v>247</v>
      </c>
      <c r="AT257" s="179" t="s">
        <v>248</v>
      </c>
      <c r="AU257" s="179" t="s">
        <v>142</v>
      </c>
      <c r="AY257" s="3" t="s">
        <v>135</v>
      </c>
      <c r="BE257" s="180" t="n">
        <f aca="false">IF(N257="základná",J257,0)</f>
        <v>0</v>
      </c>
      <c r="BF257" s="180" t="n">
        <f aca="false">IF(N257="znížená",J257,0)</f>
        <v>0</v>
      </c>
      <c r="BG257" s="180" t="n">
        <f aca="false">IF(N257="zákl. prenesená",J257,0)</f>
        <v>0</v>
      </c>
      <c r="BH257" s="180" t="n">
        <f aca="false">IF(N257="zníž. prenesená",J257,0)</f>
        <v>0</v>
      </c>
      <c r="BI257" s="180" t="n">
        <f aca="false">IF(N257="nulová",J257,0)</f>
        <v>0</v>
      </c>
      <c r="BJ257" s="3" t="s">
        <v>142</v>
      </c>
      <c r="BK257" s="180" t="n">
        <f aca="false">ROUND(I257*H257,2)</f>
        <v>0</v>
      </c>
      <c r="BL257" s="3" t="s">
        <v>313</v>
      </c>
      <c r="BM257" s="179" t="s">
        <v>374</v>
      </c>
    </row>
    <row r="258" s="181" customFormat="true" ht="12.8" hidden="false" customHeight="false" outlineLevel="0" collapsed="false">
      <c r="B258" s="182"/>
      <c r="D258" s="183" t="s">
        <v>144</v>
      </c>
      <c r="F258" s="185" t="s">
        <v>375</v>
      </c>
      <c r="H258" s="186" t="n">
        <v>4.435</v>
      </c>
      <c r="L258" s="182"/>
      <c r="M258" s="187"/>
      <c r="N258" s="188"/>
      <c r="O258" s="188"/>
      <c r="P258" s="188"/>
      <c r="Q258" s="188"/>
      <c r="R258" s="188"/>
      <c r="S258" s="188"/>
      <c r="T258" s="189"/>
      <c r="AT258" s="184" t="s">
        <v>144</v>
      </c>
      <c r="AU258" s="184" t="s">
        <v>142</v>
      </c>
      <c r="AV258" s="181" t="s">
        <v>142</v>
      </c>
      <c r="AW258" s="181" t="s">
        <v>2</v>
      </c>
      <c r="AX258" s="181" t="s">
        <v>80</v>
      </c>
      <c r="AY258" s="184" t="s">
        <v>135</v>
      </c>
    </row>
    <row r="259" s="21" customFormat="true" ht="24.15" hidden="false" customHeight="true" outlineLevel="0" collapsed="false">
      <c r="A259" s="19"/>
      <c r="B259" s="167"/>
      <c r="C259" s="199" t="s">
        <v>376</v>
      </c>
      <c r="D259" s="199" t="s">
        <v>248</v>
      </c>
      <c r="E259" s="200" t="s">
        <v>377</v>
      </c>
      <c r="F259" s="201" t="s">
        <v>378</v>
      </c>
      <c r="G259" s="202" t="s">
        <v>140</v>
      </c>
      <c r="H259" s="203" t="n">
        <v>2.693</v>
      </c>
      <c r="I259" s="204"/>
      <c r="J259" s="204" t="n">
        <f aca="false">ROUND(I259*H259,2)</f>
        <v>0</v>
      </c>
      <c r="K259" s="205"/>
      <c r="L259" s="206"/>
      <c r="M259" s="207"/>
      <c r="N259" s="208" t="s">
        <v>38</v>
      </c>
      <c r="O259" s="177" t="n">
        <v>0</v>
      </c>
      <c r="P259" s="177" t="n">
        <f aca="false">O259*H259</f>
        <v>0</v>
      </c>
      <c r="Q259" s="177" t="n">
        <v>0.55</v>
      </c>
      <c r="R259" s="177" t="n">
        <f aca="false">Q259*H259</f>
        <v>1.48115</v>
      </c>
      <c r="S259" s="177" t="n">
        <v>0</v>
      </c>
      <c r="T259" s="178" t="n">
        <f aca="false">S259*H259</f>
        <v>0</v>
      </c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R259" s="179" t="s">
        <v>247</v>
      </c>
      <c r="AT259" s="179" t="s">
        <v>248</v>
      </c>
      <c r="AU259" s="179" t="s">
        <v>142</v>
      </c>
      <c r="AY259" s="3" t="s">
        <v>135</v>
      </c>
      <c r="BE259" s="180" t="n">
        <f aca="false">IF(N259="základná",J259,0)</f>
        <v>0</v>
      </c>
      <c r="BF259" s="180" t="n">
        <f aca="false">IF(N259="znížená",J259,0)</f>
        <v>0</v>
      </c>
      <c r="BG259" s="180" t="n">
        <f aca="false">IF(N259="zákl. prenesená",J259,0)</f>
        <v>0</v>
      </c>
      <c r="BH259" s="180" t="n">
        <f aca="false">IF(N259="zníž. prenesená",J259,0)</f>
        <v>0</v>
      </c>
      <c r="BI259" s="180" t="n">
        <f aca="false">IF(N259="nulová",J259,0)</f>
        <v>0</v>
      </c>
      <c r="BJ259" s="3" t="s">
        <v>142</v>
      </c>
      <c r="BK259" s="180" t="n">
        <f aca="false">ROUND(I259*H259,2)</f>
        <v>0</v>
      </c>
      <c r="BL259" s="3" t="s">
        <v>313</v>
      </c>
      <c r="BM259" s="179" t="s">
        <v>379</v>
      </c>
    </row>
    <row r="260" s="181" customFormat="true" ht="12.8" hidden="false" customHeight="false" outlineLevel="0" collapsed="false">
      <c r="B260" s="182"/>
      <c r="D260" s="183" t="s">
        <v>144</v>
      </c>
      <c r="F260" s="185" t="s">
        <v>380</v>
      </c>
      <c r="H260" s="186" t="n">
        <v>2.693</v>
      </c>
      <c r="L260" s="182"/>
      <c r="M260" s="187"/>
      <c r="N260" s="188"/>
      <c r="O260" s="188"/>
      <c r="P260" s="188"/>
      <c r="Q260" s="188"/>
      <c r="R260" s="188"/>
      <c r="S260" s="188"/>
      <c r="T260" s="189"/>
      <c r="AT260" s="184" t="s">
        <v>144</v>
      </c>
      <c r="AU260" s="184" t="s">
        <v>142</v>
      </c>
      <c r="AV260" s="181" t="s">
        <v>142</v>
      </c>
      <c r="AW260" s="181" t="s">
        <v>2</v>
      </c>
      <c r="AX260" s="181" t="s">
        <v>80</v>
      </c>
      <c r="AY260" s="184" t="s">
        <v>135</v>
      </c>
    </row>
    <row r="261" s="21" customFormat="true" ht="47.75" hidden="false" customHeight="true" outlineLevel="0" collapsed="false">
      <c r="A261" s="19"/>
      <c r="B261" s="167"/>
      <c r="C261" s="168" t="s">
        <v>381</v>
      </c>
      <c r="D261" s="168" t="s">
        <v>137</v>
      </c>
      <c r="E261" s="169" t="s">
        <v>382</v>
      </c>
      <c r="F261" s="170" t="s">
        <v>383</v>
      </c>
      <c r="G261" s="171" t="s">
        <v>140</v>
      </c>
      <c r="H261" s="172" t="n">
        <v>86.2</v>
      </c>
      <c r="I261" s="173"/>
      <c r="J261" s="173" t="n">
        <f aca="false">ROUND(I261*H261,2)</f>
        <v>0</v>
      </c>
      <c r="K261" s="174"/>
      <c r="L261" s="20"/>
      <c r="M261" s="175"/>
      <c r="N261" s="176" t="s">
        <v>38</v>
      </c>
      <c r="O261" s="177" t="n">
        <v>0.01</v>
      </c>
      <c r="P261" s="177" t="n">
        <f aca="false">O261*H261</f>
        <v>0.862</v>
      </c>
      <c r="Q261" s="177" t="n">
        <v>0.0231</v>
      </c>
      <c r="R261" s="177" t="n">
        <f aca="false">Q261*H261</f>
        <v>1.99122</v>
      </c>
      <c r="S261" s="177" t="n">
        <v>0</v>
      </c>
      <c r="T261" s="178" t="n">
        <f aca="false">S261*H261</f>
        <v>0</v>
      </c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R261" s="179" t="s">
        <v>313</v>
      </c>
      <c r="AT261" s="179" t="s">
        <v>137</v>
      </c>
      <c r="AU261" s="179" t="s">
        <v>142</v>
      </c>
      <c r="AY261" s="3" t="s">
        <v>135</v>
      </c>
      <c r="BE261" s="180" t="n">
        <f aca="false">IF(N261="základná",J261,0)</f>
        <v>0</v>
      </c>
      <c r="BF261" s="180" t="n">
        <f aca="false">IF(N261="znížená",J261,0)</f>
        <v>0</v>
      </c>
      <c r="BG261" s="180" t="n">
        <f aca="false">IF(N261="zákl. prenesená",J261,0)</f>
        <v>0</v>
      </c>
      <c r="BH261" s="180" t="n">
        <f aca="false">IF(N261="zníž. prenesená",J261,0)</f>
        <v>0</v>
      </c>
      <c r="BI261" s="180" t="n">
        <f aca="false">IF(N261="nulová",J261,0)</f>
        <v>0</v>
      </c>
      <c r="BJ261" s="3" t="s">
        <v>142</v>
      </c>
      <c r="BK261" s="180" t="n">
        <f aca="false">ROUND(I261*H261,2)</f>
        <v>0</v>
      </c>
      <c r="BL261" s="3" t="s">
        <v>313</v>
      </c>
      <c r="BM261" s="179" t="s">
        <v>384</v>
      </c>
    </row>
    <row r="262" s="181" customFormat="true" ht="12.8" hidden="false" customHeight="false" outlineLevel="0" collapsed="false">
      <c r="B262" s="182"/>
      <c r="D262" s="183" t="s">
        <v>144</v>
      </c>
      <c r="E262" s="184"/>
      <c r="F262" s="185" t="s">
        <v>385</v>
      </c>
      <c r="H262" s="186" t="n">
        <v>86.2</v>
      </c>
      <c r="L262" s="182"/>
      <c r="M262" s="187"/>
      <c r="N262" s="188"/>
      <c r="O262" s="188"/>
      <c r="P262" s="188"/>
      <c r="Q262" s="188"/>
      <c r="R262" s="188"/>
      <c r="S262" s="188"/>
      <c r="T262" s="189"/>
      <c r="AT262" s="184" t="s">
        <v>144</v>
      </c>
      <c r="AU262" s="184" t="s">
        <v>142</v>
      </c>
      <c r="AV262" s="181" t="s">
        <v>142</v>
      </c>
      <c r="AW262" s="181" t="s">
        <v>27</v>
      </c>
      <c r="AX262" s="181" t="s">
        <v>80</v>
      </c>
      <c r="AY262" s="184" t="s">
        <v>135</v>
      </c>
    </row>
    <row r="263" s="21" customFormat="true" ht="24.15" hidden="false" customHeight="true" outlineLevel="0" collapsed="false">
      <c r="A263" s="19"/>
      <c r="B263" s="167"/>
      <c r="C263" s="199" t="s">
        <v>386</v>
      </c>
      <c r="D263" s="199" t="s">
        <v>248</v>
      </c>
      <c r="E263" s="200" t="s">
        <v>387</v>
      </c>
      <c r="F263" s="201" t="s">
        <v>388</v>
      </c>
      <c r="G263" s="202" t="s">
        <v>183</v>
      </c>
      <c r="H263" s="203" t="n">
        <v>19.136</v>
      </c>
      <c r="I263" s="204"/>
      <c r="J263" s="204" t="n">
        <f aca="false">ROUND(I263*H263,2)</f>
        <v>0</v>
      </c>
      <c r="K263" s="205"/>
      <c r="L263" s="206"/>
      <c r="M263" s="207"/>
      <c r="N263" s="208" t="s">
        <v>38</v>
      </c>
      <c r="O263" s="177" t="n">
        <v>0</v>
      </c>
      <c r="P263" s="177" t="n">
        <f aca="false">O263*H263</f>
        <v>0</v>
      </c>
      <c r="Q263" s="177" t="n">
        <v>0.01704</v>
      </c>
      <c r="R263" s="177" t="n">
        <f aca="false">Q263*H263</f>
        <v>0.32607744</v>
      </c>
      <c r="S263" s="177" t="n">
        <v>0</v>
      </c>
      <c r="T263" s="178" t="n">
        <f aca="false">S263*H263</f>
        <v>0</v>
      </c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R263" s="179" t="s">
        <v>247</v>
      </c>
      <c r="AT263" s="179" t="s">
        <v>248</v>
      </c>
      <c r="AU263" s="179" t="s">
        <v>142</v>
      </c>
      <c r="AY263" s="3" t="s">
        <v>135</v>
      </c>
      <c r="BE263" s="180" t="n">
        <f aca="false">IF(N263="základná",J263,0)</f>
        <v>0</v>
      </c>
      <c r="BF263" s="180" t="n">
        <f aca="false">IF(N263="znížená",J263,0)</f>
        <v>0</v>
      </c>
      <c r="BG263" s="180" t="n">
        <f aca="false">IF(N263="zákl. prenesená",J263,0)</f>
        <v>0</v>
      </c>
      <c r="BH263" s="180" t="n">
        <f aca="false">IF(N263="zníž. prenesená",J263,0)</f>
        <v>0</v>
      </c>
      <c r="BI263" s="180" t="n">
        <f aca="false">IF(N263="nulová",J263,0)</f>
        <v>0</v>
      </c>
      <c r="BJ263" s="3" t="s">
        <v>142</v>
      </c>
      <c r="BK263" s="180" t="n">
        <f aca="false">ROUND(I263*H263,2)</f>
        <v>0</v>
      </c>
      <c r="BL263" s="3" t="s">
        <v>313</v>
      </c>
      <c r="BM263" s="179" t="s">
        <v>389</v>
      </c>
    </row>
    <row r="264" s="181" customFormat="true" ht="12.8" hidden="false" customHeight="false" outlineLevel="0" collapsed="false">
      <c r="B264" s="182"/>
      <c r="D264" s="183" t="s">
        <v>144</v>
      </c>
      <c r="F264" s="185" t="s">
        <v>390</v>
      </c>
      <c r="H264" s="186" t="n">
        <v>19.136</v>
      </c>
      <c r="L264" s="182"/>
      <c r="M264" s="187"/>
      <c r="N264" s="188"/>
      <c r="O264" s="188"/>
      <c r="P264" s="188"/>
      <c r="Q264" s="188"/>
      <c r="R264" s="188"/>
      <c r="S264" s="188"/>
      <c r="T264" s="189"/>
      <c r="AT264" s="184" t="s">
        <v>144</v>
      </c>
      <c r="AU264" s="184" t="s">
        <v>142</v>
      </c>
      <c r="AV264" s="181" t="s">
        <v>142</v>
      </c>
      <c r="AW264" s="181" t="s">
        <v>2</v>
      </c>
      <c r="AX264" s="181" t="s">
        <v>80</v>
      </c>
      <c r="AY264" s="184" t="s">
        <v>135</v>
      </c>
    </row>
    <row r="265" s="21" customFormat="true" ht="24.15" hidden="false" customHeight="true" outlineLevel="0" collapsed="false">
      <c r="A265" s="19"/>
      <c r="B265" s="167"/>
      <c r="C265" s="199" t="s">
        <v>391</v>
      </c>
      <c r="D265" s="199" t="s">
        <v>248</v>
      </c>
      <c r="E265" s="200" t="s">
        <v>392</v>
      </c>
      <c r="F265" s="201" t="s">
        <v>393</v>
      </c>
      <c r="G265" s="202" t="s">
        <v>140</v>
      </c>
      <c r="H265" s="203" t="n">
        <v>5.873</v>
      </c>
      <c r="I265" s="204"/>
      <c r="J265" s="204" t="n">
        <f aca="false">ROUND(I265*H265,2)</f>
        <v>0</v>
      </c>
      <c r="K265" s="205"/>
      <c r="L265" s="206"/>
      <c r="M265" s="207"/>
      <c r="N265" s="208" t="s">
        <v>38</v>
      </c>
      <c r="O265" s="177" t="n">
        <v>0</v>
      </c>
      <c r="P265" s="177" t="n">
        <f aca="false">O265*H265</f>
        <v>0</v>
      </c>
      <c r="Q265" s="177" t="n">
        <v>0.5</v>
      </c>
      <c r="R265" s="177" t="n">
        <f aca="false">Q265*H265</f>
        <v>2.9365</v>
      </c>
      <c r="S265" s="177" t="n">
        <v>0</v>
      </c>
      <c r="T265" s="178" t="n">
        <f aca="false">S265*H265</f>
        <v>0</v>
      </c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R265" s="179" t="s">
        <v>247</v>
      </c>
      <c r="AT265" s="179" t="s">
        <v>248</v>
      </c>
      <c r="AU265" s="179" t="s">
        <v>142</v>
      </c>
      <c r="AY265" s="3" t="s">
        <v>135</v>
      </c>
      <c r="BE265" s="180" t="n">
        <f aca="false">IF(N265="základná",J265,0)</f>
        <v>0</v>
      </c>
      <c r="BF265" s="180" t="n">
        <f aca="false">IF(N265="znížená",J265,0)</f>
        <v>0</v>
      </c>
      <c r="BG265" s="180" t="n">
        <f aca="false">IF(N265="zákl. prenesená",J265,0)</f>
        <v>0</v>
      </c>
      <c r="BH265" s="180" t="n">
        <f aca="false">IF(N265="zníž. prenesená",J265,0)</f>
        <v>0</v>
      </c>
      <c r="BI265" s="180" t="n">
        <f aca="false">IF(N265="nulová",J265,0)</f>
        <v>0</v>
      </c>
      <c r="BJ265" s="3" t="s">
        <v>142</v>
      </c>
      <c r="BK265" s="180" t="n">
        <f aca="false">ROUND(I265*H265,2)</f>
        <v>0</v>
      </c>
      <c r="BL265" s="3" t="s">
        <v>313</v>
      </c>
      <c r="BM265" s="179" t="s">
        <v>394</v>
      </c>
    </row>
    <row r="266" s="181" customFormat="true" ht="12.8" hidden="false" customHeight="false" outlineLevel="0" collapsed="false">
      <c r="B266" s="182"/>
      <c r="D266" s="183" t="s">
        <v>144</v>
      </c>
      <c r="E266" s="184"/>
      <c r="F266" s="185" t="s">
        <v>395</v>
      </c>
      <c r="H266" s="186" t="n">
        <v>5.873</v>
      </c>
      <c r="L266" s="182"/>
      <c r="M266" s="187"/>
      <c r="N266" s="188"/>
      <c r="O266" s="188"/>
      <c r="P266" s="188"/>
      <c r="Q266" s="188"/>
      <c r="R266" s="188"/>
      <c r="S266" s="188"/>
      <c r="T266" s="189"/>
      <c r="AT266" s="184" t="s">
        <v>144</v>
      </c>
      <c r="AU266" s="184" t="s">
        <v>142</v>
      </c>
      <c r="AV266" s="181" t="s">
        <v>142</v>
      </c>
      <c r="AW266" s="181" t="s">
        <v>27</v>
      </c>
      <c r="AX266" s="181" t="s">
        <v>80</v>
      </c>
      <c r="AY266" s="184" t="s">
        <v>135</v>
      </c>
    </row>
    <row r="267" s="154" customFormat="true" ht="22.8" hidden="false" customHeight="true" outlineLevel="0" collapsed="false">
      <c r="B267" s="155"/>
      <c r="D267" s="156" t="s">
        <v>71</v>
      </c>
      <c r="E267" s="165" t="s">
        <v>396</v>
      </c>
      <c r="F267" s="165" t="s">
        <v>397</v>
      </c>
      <c r="J267" s="166" t="n">
        <f aca="false">BK267</f>
        <v>0</v>
      </c>
      <c r="L267" s="155"/>
      <c r="M267" s="159"/>
      <c r="N267" s="160"/>
      <c r="O267" s="160"/>
      <c r="P267" s="161" t="n">
        <f aca="false">SUM(P268:P275)</f>
        <v>27.42190006</v>
      </c>
      <c r="Q267" s="160"/>
      <c r="R267" s="161" t="n">
        <f aca="false">SUM(R268:R275)</f>
        <v>0.59644146</v>
      </c>
      <c r="S267" s="160"/>
      <c r="T267" s="162" t="n">
        <f aca="false">SUM(T268:T275)</f>
        <v>0</v>
      </c>
      <c r="AR267" s="156" t="s">
        <v>142</v>
      </c>
      <c r="AT267" s="163" t="s">
        <v>71</v>
      </c>
      <c r="AU267" s="163" t="s">
        <v>80</v>
      </c>
      <c r="AY267" s="156" t="s">
        <v>135</v>
      </c>
      <c r="BK267" s="164" t="n">
        <f aca="false">SUM(BK268:BK275)</f>
        <v>0</v>
      </c>
    </row>
    <row r="268" s="21" customFormat="true" ht="37.8" hidden="false" customHeight="true" outlineLevel="0" collapsed="false">
      <c r="A268" s="19"/>
      <c r="B268" s="167"/>
      <c r="C268" s="168" t="s">
        <v>398</v>
      </c>
      <c r="D268" s="168" t="s">
        <v>137</v>
      </c>
      <c r="E268" s="169" t="s">
        <v>399</v>
      </c>
      <c r="F268" s="170" t="s">
        <v>400</v>
      </c>
      <c r="G268" s="171" t="s">
        <v>183</v>
      </c>
      <c r="H268" s="172" t="n">
        <v>19.301</v>
      </c>
      <c r="I268" s="173"/>
      <c r="J268" s="173" t="n">
        <f aca="false">ROUND(I268*H268,2)</f>
        <v>0</v>
      </c>
      <c r="K268" s="174"/>
      <c r="L268" s="20"/>
      <c r="M268" s="175"/>
      <c r="N268" s="176" t="s">
        <v>38</v>
      </c>
      <c r="O268" s="177" t="n">
        <v>0.87806</v>
      </c>
      <c r="P268" s="177" t="n">
        <f aca="false">O268*H268</f>
        <v>16.94743606</v>
      </c>
      <c r="Q268" s="177" t="n">
        <v>0.02346</v>
      </c>
      <c r="R268" s="177" t="n">
        <f aca="false">Q268*H268</f>
        <v>0.45280146</v>
      </c>
      <c r="S268" s="177" t="n">
        <v>0</v>
      </c>
      <c r="T268" s="178" t="n">
        <f aca="false">S268*H268</f>
        <v>0</v>
      </c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R268" s="179" t="s">
        <v>313</v>
      </c>
      <c r="AT268" s="179" t="s">
        <v>137</v>
      </c>
      <c r="AU268" s="179" t="s">
        <v>142</v>
      </c>
      <c r="AY268" s="3" t="s">
        <v>135</v>
      </c>
      <c r="BE268" s="180" t="n">
        <f aca="false">IF(N268="základná",J268,0)</f>
        <v>0</v>
      </c>
      <c r="BF268" s="180" t="n">
        <f aca="false">IF(N268="znížená",J268,0)</f>
        <v>0</v>
      </c>
      <c r="BG268" s="180" t="n">
        <f aca="false">IF(N268="zákl. prenesená",J268,0)</f>
        <v>0</v>
      </c>
      <c r="BH268" s="180" t="n">
        <f aca="false">IF(N268="zníž. prenesená",J268,0)</f>
        <v>0</v>
      </c>
      <c r="BI268" s="180" t="n">
        <f aca="false">IF(N268="nulová",J268,0)</f>
        <v>0</v>
      </c>
      <c r="BJ268" s="3" t="s">
        <v>142</v>
      </c>
      <c r="BK268" s="180" t="n">
        <f aca="false">ROUND(I268*H268,2)</f>
        <v>0</v>
      </c>
      <c r="BL268" s="3" t="s">
        <v>313</v>
      </c>
      <c r="BM268" s="179" t="s">
        <v>401</v>
      </c>
    </row>
    <row r="269" s="181" customFormat="true" ht="12.8" hidden="false" customHeight="false" outlineLevel="0" collapsed="false">
      <c r="B269" s="182"/>
      <c r="D269" s="183" t="s">
        <v>144</v>
      </c>
      <c r="E269" s="184"/>
      <c r="F269" s="185" t="s">
        <v>402</v>
      </c>
      <c r="H269" s="186" t="n">
        <v>20.68</v>
      </c>
      <c r="L269" s="182"/>
      <c r="M269" s="187"/>
      <c r="N269" s="188"/>
      <c r="O269" s="188"/>
      <c r="P269" s="188"/>
      <c r="Q269" s="188"/>
      <c r="R269" s="188"/>
      <c r="S269" s="188"/>
      <c r="T269" s="189"/>
      <c r="AT269" s="184" t="s">
        <v>144</v>
      </c>
      <c r="AU269" s="184" t="s">
        <v>142</v>
      </c>
      <c r="AV269" s="181" t="s">
        <v>142</v>
      </c>
      <c r="AW269" s="181" t="s">
        <v>27</v>
      </c>
      <c r="AX269" s="181" t="s">
        <v>72</v>
      </c>
      <c r="AY269" s="184" t="s">
        <v>135</v>
      </c>
    </row>
    <row r="270" s="181" customFormat="true" ht="12.8" hidden="false" customHeight="false" outlineLevel="0" collapsed="false">
      <c r="B270" s="182"/>
      <c r="D270" s="183" t="s">
        <v>144</v>
      </c>
      <c r="E270" s="184"/>
      <c r="F270" s="185" t="s">
        <v>403</v>
      </c>
      <c r="H270" s="186" t="n">
        <v>-1.379</v>
      </c>
      <c r="L270" s="182"/>
      <c r="M270" s="187"/>
      <c r="N270" s="188"/>
      <c r="O270" s="188"/>
      <c r="P270" s="188"/>
      <c r="Q270" s="188"/>
      <c r="R270" s="188"/>
      <c r="S270" s="188"/>
      <c r="T270" s="189"/>
      <c r="AT270" s="184" t="s">
        <v>144</v>
      </c>
      <c r="AU270" s="184" t="s">
        <v>142</v>
      </c>
      <c r="AV270" s="181" t="s">
        <v>142</v>
      </c>
      <c r="AW270" s="181" t="s">
        <v>27</v>
      </c>
      <c r="AX270" s="181" t="s">
        <v>72</v>
      </c>
      <c r="AY270" s="184" t="s">
        <v>135</v>
      </c>
    </row>
    <row r="271" s="190" customFormat="true" ht="12.8" hidden="false" customHeight="false" outlineLevel="0" collapsed="false">
      <c r="B271" s="191"/>
      <c r="D271" s="183" t="s">
        <v>144</v>
      </c>
      <c r="E271" s="192"/>
      <c r="F271" s="193" t="s">
        <v>147</v>
      </c>
      <c r="H271" s="194" t="n">
        <v>19.301</v>
      </c>
      <c r="L271" s="191"/>
      <c r="M271" s="195"/>
      <c r="N271" s="196"/>
      <c r="O271" s="196"/>
      <c r="P271" s="196"/>
      <c r="Q271" s="196"/>
      <c r="R271" s="196"/>
      <c r="S271" s="196"/>
      <c r="T271" s="197"/>
      <c r="AT271" s="192" t="s">
        <v>144</v>
      </c>
      <c r="AU271" s="192" t="s">
        <v>142</v>
      </c>
      <c r="AV271" s="190" t="s">
        <v>141</v>
      </c>
      <c r="AW271" s="190" t="s">
        <v>27</v>
      </c>
      <c r="AX271" s="190" t="s">
        <v>80</v>
      </c>
      <c r="AY271" s="192" t="s">
        <v>135</v>
      </c>
    </row>
    <row r="272" s="21" customFormat="true" ht="37.8" hidden="false" customHeight="true" outlineLevel="0" collapsed="false">
      <c r="A272" s="19"/>
      <c r="B272" s="167"/>
      <c r="C272" s="168" t="s">
        <v>404</v>
      </c>
      <c r="D272" s="168" t="s">
        <v>137</v>
      </c>
      <c r="E272" s="169" t="s">
        <v>405</v>
      </c>
      <c r="F272" s="170" t="s">
        <v>406</v>
      </c>
      <c r="G272" s="171" t="s">
        <v>183</v>
      </c>
      <c r="H272" s="172" t="n">
        <v>4.2</v>
      </c>
      <c r="I272" s="173"/>
      <c r="J272" s="173" t="n">
        <f aca="false">ROUND(I272*H272,2)</f>
        <v>0</v>
      </c>
      <c r="K272" s="174"/>
      <c r="L272" s="20"/>
      <c r="M272" s="175"/>
      <c r="N272" s="176" t="s">
        <v>38</v>
      </c>
      <c r="O272" s="177" t="n">
        <v>1.57672</v>
      </c>
      <c r="P272" s="177" t="n">
        <f aca="false">O272*H272</f>
        <v>6.622224</v>
      </c>
      <c r="Q272" s="177" t="n">
        <v>0.02202</v>
      </c>
      <c r="R272" s="177" t="n">
        <f aca="false">Q272*H272</f>
        <v>0.092484</v>
      </c>
      <c r="S272" s="177" t="n">
        <v>0</v>
      </c>
      <c r="T272" s="178" t="n">
        <f aca="false">S272*H272</f>
        <v>0</v>
      </c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R272" s="179" t="s">
        <v>313</v>
      </c>
      <c r="AT272" s="179" t="s">
        <v>137</v>
      </c>
      <c r="AU272" s="179" t="s">
        <v>142</v>
      </c>
      <c r="AY272" s="3" t="s">
        <v>135</v>
      </c>
      <c r="BE272" s="180" t="n">
        <f aca="false">IF(N272="základná",J272,0)</f>
        <v>0</v>
      </c>
      <c r="BF272" s="180" t="n">
        <f aca="false">IF(N272="znížená",J272,0)</f>
        <v>0</v>
      </c>
      <c r="BG272" s="180" t="n">
        <f aca="false">IF(N272="zákl. prenesená",J272,0)</f>
        <v>0</v>
      </c>
      <c r="BH272" s="180" t="n">
        <f aca="false">IF(N272="zníž. prenesená",J272,0)</f>
        <v>0</v>
      </c>
      <c r="BI272" s="180" t="n">
        <f aca="false">IF(N272="nulová",J272,0)</f>
        <v>0</v>
      </c>
      <c r="BJ272" s="3" t="s">
        <v>142</v>
      </c>
      <c r="BK272" s="180" t="n">
        <f aca="false">ROUND(I272*H272,2)</f>
        <v>0</v>
      </c>
      <c r="BL272" s="3" t="s">
        <v>313</v>
      </c>
      <c r="BM272" s="179" t="s">
        <v>407</v>
      </c>
    </row>
    <row r="273" s="181" customFormat="true" ht="12.8" hidden="false" customHeight="false" outlineLevel="0" collapsed="false">
      <c r="B273" s="182"/>
      <c r="D273" s="183" t="s">
        <v>144</v>
      </c>
      <c r="E273" s="184"/>
      <c r="F273" s="185" t="s">
        <v>321</v>
      </c>
      <c r="H273" s="186" t="n">
        <v>4.2</v>
      </c>
      <c r="L273" s="182"/>
      <c r="M273" s="187"/>
      <c r="N273" s="188"/>
      <c r="O273" s="188"/>
      <c r="P273" s="188"/>
      <c r="Q273" s="188"/>
      <c r="R273" s="188"/>
      <c r="S273" s="188"/>
      <c r="T273" s="189"/>
      <c r="AT273" s="184" t="s">
        <v>144</v>
      </c>
      <c r="AU273" s="184" t="s">
        <v>142</v>
      </c>
      <c r="AV273" s="181" t="s">
        <v>142</v>
      </c>
      <c r="AW273" s="181" t="s">
        <v>27</v>
      </c>
      <c r="AX273" s="181" t="s">
        <v>80</v>
      </c>
      <c r="AY273" s="184" t="s">
        <v>135</v>
      </c>
    </row>
    <row r="274" s="21" customFormat="true" ht="24.15" hidden="false" customHeight="true" outlineLevel="0" collapsed="false">
      <c r="A274" s="19"/>
      <c r="B274" s="167"/>
      <c r="C274" s="168" t="s">
        <v>408</v>
      </c>
      <c r="D274" s="168" t="s">
        <v>137</v>
      </c>
      <c r="E274" s="169" t="s">
        <v>409</v>
      </c>
      <c r="F274" s="170" t="s">
        <v>410</v>
      </c>
      <c r="G274" s="171" t="s">
        <v>183</v>
      </c>
      <c r="H274" s="172" t="n">
        <v>4.2</v>
      </c>
      <c r="I274" s="173"/>
      <c r="J274" s="173" t="n">
        <f aca="false">ROUND(I274*H274,2)</f>
        <v>0</v>
      </c>
      <c r="K274" s="174"/>
      <c r="L274" s="20"/>
      <c r="M274" s="175"/>
      <c r="N274" s="176" t="s">
        <v>38</v>
      </c>
      <c r="O274" s="177" t="n">
        <v>0.9172</v>
      </c>
      <c r="P274" s="177" t="n">
        <f aca="false">O274*H274</f>
        <v>3.85224</v>
      </c>
      <c r="Q274" s="177" t="n">
        <v>0.01218</v>
      </c>
      <c r="R274" s="177" t="n">
        <f aca="false">Q274*H274</f>
        <v>0.051156</v>
      </c>
      <c r="S274" s="177" t="n">
        <v>0</v>
      </c>
      <c r="T274" s="178" t="n">
        <f aca="false">S274*H274</f>
        <v>0</v>
      </c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R274" s="179" t="s">
        <v>313</v>
      </c>
      <c r="AT274" s="179" t="s">
        <v>137</v>
      </c>
      <c r="AU274" s="179" t="s">
        <v>142</v>
      </c>
      <c r="AY274" s="3" t="s">
        <v>135</v>
      </c>
      <c r="BE274" s="180" t="n">
        <f aca="false">IF(N274="základná",J274,0)</f>
        <v>0</v>
      </c>
      <c r="BF274" s="180" t="n">
        <f aca="false">IF(N274="znížená",J274,0)</f>
        <v>0</v>
      </c>
      <c r="BG274" s="180" t="n">
        <f aca="false">IF(N274="zákl. prenesená",J274,0)</f>
        <v>0</v>
      </c>
      <c r="BH274" s="180" t="n">
        <f aca="false">IF(N274="zníž. prenesená",J274,0)</f>
        <v>0</v>
      </c>
      <c r="BI274" s="180" t="n">
        <f aca="false">IF(N274="nulová",J274,0)</f>
        <v>0</v>
      </c>
      <c r="BJ274" s="3" t="s">
        <v>142</v>
      </c>
      <c r="BK274" s="180" t="n">
        <f aca="false">ROUND(I274*H274,2)</f>
        <v>0</v>
      </c>
      <c r="BL274" s="3" t="s">
        <v>313</v>
      </c>
      <c r="BM274" s="179" t="s">
        <v>411</v>
      </c>
    </row>
    <row r="275" s="181" customFormat="true" ht="12.8" hidden="false" customHeight="false" outlineLevel="0" collapsed="false">
      <c r="B275" s="182"/>
      <c r="D275" s="183" t="s">
        <v>144</v>
      </c>
      <c r="E275" s="184"/>
      <c r="F275" s="185" t="s">
        <v>321</v>
      </c>
      <c r="H275" s="186" t="n">
        <v>4.2</v>
      </c>
      <c r="L275" s="182"/>
      <c r="M275" s="187"/>
      <c r="N275" s="188"/>
      <c r="O275" s="188"/>
      <c r="P275" s="188"/>
      <c r="Q275" s="188"/>
      <c r="R275" s="188"/>
      <c r="S275" s="188"/>
      <c r="T275" s="189"/>
      <c r="AT275" s="184" t="s">
        <v>144</v>
      </c>
      <c r="AU275" s="184" t="s">
        <v>142</v>
      </c>
      <c r="AV275" s="181" t="s">
        <v>142</v>
      </c>
      <c r="AW275" s="181" t="s">
        <v>27</v>
      </c>
      <c r="AX275" s="181" t="s">
        <v>80</v>
      </c>
      <c r="AY275" s="184" t="s">
        <v>135</v>
      </c>
    </row>
    <row r="276" s="154" customFormat="true" ht="22.8" hidden="false" customHeight="true" outlineLevel="0" collapsed="false">
      <c r="B276" s="155"/>
      <c r="D276" s="156" t="s">
        <v>71</v>
      </c>
      <c r="E276" s="165" t="s">
        <v>412</v>
      </c>
      <c r="F276" s="165" t="s">
        <v>413</v>
      </c>
      <c r="J276" s="166" t="n">
        <f aca="false">BK276</f>
        <v>0</v>
      </c>
      <c r="L276" s="155"/>
      <c r="M276" s="159"/>
      <c r="N276" s="160"/>
      <c r="O276" s="160"/>
      <c r="P276" s="161" t="n">
        <f aca="false">SUM(P277:P279)</f>
        <v>38.30666</v>
      </c>
      <c r="Q276" s="160"/>
      <c r="R276" s="161" t="n">
        <f aca="false">SUM(R277:R279)</f>
        <v>0.09656</v>
      </c>
      <c r="S276" s="160"/>
      <c r="T276" s="162" t="n">
        <f aca="false">SUM(T277:T279)</f>
        <v>0</v>
      </c>
      <c r="AR276" s="156" t="s">
        <v>142</v>
      </c>
      <c r="AT276" s="163" t="s">
        <v>71</v>
      </c>
      <c r="AU276" s="163" t="s">
        <v>80</v>
      </c>
      <c r="AY276" s="156" t="s">
        <v>135</v>
      </c>
      <c r="BK276" s="164" t="n">
        <f aca="false">SUM(BK277:BK279)</f>
        <v>0</v>
      </c>
    </row>
    <row r="277" s="21" customFormat="true" ht="24.15" hidden="false" customHeight="true" outlineLevel="0" collapsed="false">
      <c r="A277" s="19"/>
      <c r="B277" s="167"/>
      <c r="C277" s="168" t="s">
        <v>414</v>
      </c>
      <c r="D277" s="168" t="s">
        <v>137</v>
      </c>
      <c r="E277" s="169" t="s">
        <v>415</v>
      </c>
      <c r="F277" s="170" t="s">
        <v>416</v>
      </c>
      <c r="G277" s="171" t="s">
        <v>312</v>
      </c>
      <c r="H277" s="172" t="n">
        <v>24</v>
      </c>
      <c r="I277" s="173"/>
      <c r="J277" s="173" t="n">
        <f aca="false">ROUND(I277*H277,2)</f>
        <v>0</v>
      </c>
      <c r="K277" s="174"/>
      <c r="L277" s="20"/>
      <c r="M277" s="175"/>
      <c r="N277" s="176" t="s">
        <v>38</v>
      </c>
      <c r="O277" s="177" t="n">
        <v>0.89376</v>
      </c>
      <c r="P277" s="177" t="n">
        <f aca="false">O277*H277</f>
        <v>21.45024</v>
      </c>
      <c r="Q277" s="177" t="n">
        <v>0.00166</v>
      </c>
      <c r="R277" s="177" t="n">
        <f aca="false">Q277*H277</f>
        <v>0.03984</v>
      </c>
      <c r="S277" s="177" t="n">
        <v>0</v>
      </c>
      <c r="T277" s="178" t="n">
        <f aca="false">S277*H277</f>
        <v>0</v>
      </c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R277" s="179" t="s">
        <v>313</v>
      </c>
      <c r="AT277" s="179" t="s">
        <v>137</v>
      </c>
      <c r="AU277" s="179" t="s">
        <v>142</v>
      </c>
      <c r="AY277" s="3" t="s">
        <v>135</v>
      </c>
      <c r="BE277" s="180" t="n">
        <f aca="false">IF(N277="základná",J277,0)</f>
        <v>0</v>
      </c>
      <c r="BF277" s="180" t="n">
        <f aca="false">IF(N277="znížená",J277,0)</f>
        <v>0</v>
      </c>
      <c r="BG277" s="180" t="n">
        <f aca="false">IF(N277="zákl. prenesená",J277,0)</f>
        <v>0</v>
      </c>
      <c r="BH277" s="180" t="n">
        <f aca="false">IF(N277="zníž. prenesená",J277,0)</f>
        <v>0</v>
      </c>
      <c r="BI277" s="180" t="n">
        <f aca="false">IF(N277="nulová",J277,0)</f>
        <v>0</v>
      </c>
      <c r="BJ277" s="3" t="s">
        <v>142</v>
      </c>
      <c r="BK277" s="180" t="n">
        <f aca="false">ROUND(I277*H277,2)</f>
        <v>0</v>
      </c>
      <c r="BL277" s="3" t="s">
        <v>313</v>
      </c>
      <c r="BM277" s="179" t="s">
        <v>417</v>
      </c>
    </row>
    <row r="278" s="21" customFormat="true" ht="24.15" hidden="false" customHeight="true" outlineLevel="0" collapsed="false">
      <c r="A278" s="19"/>
      <c r="B278" s="167"/>
      <c r="C278" s="168" t="s">
        <v>418</v>
      </c>
      <c r="D278" s="168" t="s">
        <v>137</v>
      </c>
      <c r="E278" s="169" t="s">
        <v>419</v>
      </c>
      <c r="F278" s="170" t="s">
        <v>420</v>
      </c>
      <c r="G278" s="171" t="s">
        <v>274</v>
      </c>
      <c r="H278" s="172" t="n">
        <v>4</v>
      </c>
      <c r="I278" s="173"/>
      <c r="J278" s="173" t="n">
        <f aca="false">ROUND(I278*H278,2)</f>
        <v>0</v>
      </c>
      <c r="K278" s="174"/>
      <c r="L278" s="20"/>
      <c r="M278" s="175"/>
      <c r="N278" s="176" t="s">
        <v>38</v>
      </c>
      <c r="O278" s="177" t="n">
        <v>1.23857</v>
      </c>
      <c r="P278" s="177" t="n">
        <f aca="false">O278*H278</f>
        <v>4.95428</v>
      </c>
      <c r="Q278" s="177" t="n">
        <v>0.00158</v>
      </c>
      <c r="R278" s="177" t="n">
        <f aca="false">Q278*H278</f>
        <v>0.00632</v>
      </c>
      <c r="S278" s="177" t="n">
        <v>0</v>
      </c>
      <c r="T278" s="178" t="n">
        <f aca="false">S278*H278</f>
        <v>0</v>
      </c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R278" s="179" t="s">
        <v>313</v>
      </c>
      <c r="AT278" s="179" t="s">
        <v>137</v>
      </c>
      <c r="AU278" s="179" t="s">
        <v>142</v>
      </c>
      <c r="AY278" s="3" t="s">
        <v>135</v>
      </c>
      <c r="BE278" s="180" t="n">
        <f aca="false">IF(N278="základná",J278,0)</f>
        <v>0</v>
      </c>
      <c r="BF278" s="180" t="n">
        <f aca="false">IF(N278="znížená",J278,0)</f>
        <v>0</v>
      </c>
      <c r="BG278" s="180" t="n">
        <f aca="false">IF(N278="zákl. prenesená",J278,0)</f>
        <v>0</v>
      </c>
      <c r="BH278" s="180" t="n">
        <f aca="false">IF(N278="zníž. prenesená",J278,0)</f>
        <v>0</v>
      </c>
      <c r="BI278" s="180" t="n">
        <f aca="false">IF(N278="nulová",J278,0)</f>
        <v>0</v>
      </c>
      <c r="BJ278" s="3" t="s">
        <v>142</v>
      </c>
      <c r="BK278" s="180" t="n">
        <f aca="false">ROUND(I278*H278,2)</f>
        <v>0</v>
      </c>
      <c r="BL278" s="3" t="s">
        <v>313</v>
      </c>
      <c r="BM278" s="179" t="s">
        <v>421</v>
      </c>
    </row>
    <row r="279" s="21" customFormat="true" ht="24.15" hidden="false" customHeight="true" outlineLevel="0" collapsed="false">
      <c r="A279" s="19"/>
      <c r="B279" s="167"/>
      <c r="C279" s="168" t="s">
        <v>422</v>
      </c>
      <c r="D279" s="168" t="s">
        <v>137</v>
      </c>
      <c r="E279" s="169" t="s">
        <v>423</v>
      </c>
      <c r="F279" s="170" t="s">
        <v>424</v>
      </c>
      <c r="G279" s="171" t="s">
        <v>312</v>
      </c>
      <c r="H279" s="172" t="n">
        <v>18</v>
      </c>
      <c r="I279" s="173"/>
      <c r="J279" s="173" t="n">
        <f aca="false">ROUND(I279*H279,2)</f>
        <v>0</v>
      </c>
      <c r="K279" s="174"/>
      <c r="L279" s="20"/>
      <c r="M279" s="175"/>
      <c r="N279" s="176" t="s">
        <v>38</v>
      </c>
      <c r="O279" s="177" t="n">
        <v>0.66123</v>
      </c>
      <c r="P279" s="177" t="n">
        <f aca="false">O279*H279</f>
        <v>11.90214</v>
      </c>
      <c r="Q279" s="177" t="n">
        <v>0.0028</v>
      </c>
      <c r="R279" s="177" t="n">
        <f aca="false">Q279*H279</f>
        <v>0.0504</v>
      </c>
      <c r="S279" s="177" t="n">
        <v>0</v>
      </c>
      <c r="T279" s="178" t="n">
        <f aca="false">S279*H279</f>
        <v>0</v>
      </c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R279" s="179" t="s">
        <v>313</v>
      </c>
      <c r="AT279" s="179" t="s">
        <v>137</v>
      </c>
      <c r="AU279" s="179" t="s">
        <v>142</v>
      </c>
      <c r="AY279" s="3" t="s">
        <v>135</v>
      </c>
      <c r="BE279" s="180" t="n">
        <f aca="false">IF(N279="základná",J279,0)</f>
        <v>0</v>
      </c>
      <c r="BF279" s="180" t="n">
        <f aca="false">IF(N279="znížená",J279,0)</f>
        <v>0</v>
      </c>
      <c r="BG279" s="180" t="n">
        <f aca="false">IF(N279="zákl. prenesená",J279,0)</f>
        <v>0</v>
      </c>
      <c r="BH279" s="180" t="n">
        <f aca="false">IF(N279="zníž. prenesená",J279,0)</f>
        <v>0</v>
      </c>
      <c r="BI279" s="180" t="n">
        <f aca="false">IF(N279="nulová",J279,0)</f>
        <v>0</v>
      </c>
      <c r="BJ279" s="3" t="s">
        <v>142</v>
      </c>
      <c r="BK279" s="180" t="n">
        <f aca="false">ROUND(I279*H279,2)</f>
        <v>0</v>
      </c>
      <c r="BL279" s="3" t="s">
        <v>313</v>
      </c>
      <c r="BM279" s="179" t="s">
        <v>425</v>
      </c>
    </row>
    <row r="280" s="154" customFormat="true" ht="22.8" hidden="false" customHeight="true" outlineLevel="0" collapsed="false">
      <c r="B280" s="155"/>
      <c r="D280" s="156" t="s">
        <v>71</v>
      </c>
      <c r="E280" s="165" t="s">
        <v>426</v>
      </c>
      <c r="F280" s="165" t="s">
        <v>427</v>
      </c>
      <c r="J280" s="166" t="n">
        <f aca="false">BK280</f>
        <v>0</v>
      </c>
      <c r="L280" s="155"/>
      <c r="M280" s="159"/>
      <c r="N280" s="160"/>
      <c r="O280" s="160"/>
      <c r="P280" s="161" t="n">
        <f aca="false">SUM(P281:P283)</f>
        <v>141.4757</v>
      </c>
      <c r="Q280" s="160"/>
      <c r="R280" s="161" t="n">
        <f aca="false">SUM(R281:R283)</f>
        <v>9.027</v>
      </c>
      <c r="S280" s="160"/>
      <c r="T280" s="162" t="n">
        <f aca="false">SUM(T281:T283)</f>
        <v>0</v>
      </c>
      <c r="AR280" s="156" t="s">
        <v>142</v>
      </c>
      <c r="AT280" s="163" t="s">
        <v>71</v>
      </c>
      <c r="AU280" s="163" t="s">
        <v>80</v>
      </c>
      <c r="AY280" s="156" t="s">
        <v>135</v>
      </c>
      <c r="BK280" s="164" t="n">
        <f aca="false">SUM(BK281:BK283)</f>
        <v>0</v>
      </c>
    </row>
    <row r="281" s="21" customFormat="true" ht="24.15" hidden="false" customHeight="true" outlineLevel="0" collapsed="false">
      <c r="A281" s="19"/>
      <c r="B281" s="167"/>
      <c r="C281" s="168" t="s">
        <v>428</v>
      </c>
      <c r="D281" s="168" t="s">
        <v>137</v>
      </c>
      <c r="E281" s="169" t="s">
        <v>429</v>
      </c>
      <c r="F281" s="170" t="s">
        <v>430</v>
      </c>
      <c r="G281" s="171" t="s">
        <v>183</v>
      </c>
      <c r="H281" s="172" t="n">
        <v>170</v>
      </c>
      <c r="I281" s="173"/>
      <c r="J281" s="173" t="n">
        <f aca="false">ROUND(I281*H281,2)</f>
        <v>0</v>
      </c>
      <c r="K281" s="174"/>
      <c r="L281" s="20"/>
      <c r="M281" s="175"/>
      <c r="N281" s="176" t="s">
        <v>38</v>
      </c>
      <c r="O281" s="177" t="n">
        <v>0.74144</v>
      </c>
      <c r="P281" s="177" t="n">
        <f aca="false">O281*H281</f>
        <v>126.0448</v>
      </c>
      <c r="Q281" s="177" t="n">
        <v>0.05105</v>
      </c>
      <c r="R281" s="177" t="n">
        <f aca="false">Q281*H281</f>
        <v>8.6785</v>
      </c>
      <c r="S281" s="177" t="n">
        <v>0</v>
      </c>
      <c r="T281" s="178" t="n">
        <f aca="false">S281*H281</f>
        <v>0</v>
      </c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R281" s="179" t="s">
        <v>313</v>
      </c>
      <c r="AT281" s="179" t="s">
        <v>137</v>
      </c>
      <c r="AU281" s="179" t="s">
        <v>142</v>
      </c>
      <c r="AY281" s="3" t="s">
        <v>135</v>
      </c>
      <c r="BE281" s="180" t="n">
        <f aca="false">IF(N281="základná",J281,0)</f>
        <v>0</v>
      </c>
      <c r="BF281" s="180" t="n">
        <f aca="false">IF(N281="znížená",J281,0)</f>
        <v>0</v>
      </c>
      <c r="BG281" s="180" t="n">
        <f aca="false">IF(N281="zákl. prenesená",J281,0)</f>
        <v>0</v>
      </c>
      <c r="BH281" s="180" t="n">
        <f aca="false">IF(N281="zníž. prenesená",J281,0)</f>
        <v>0</v>
      </c>
      <c r="BI281" s="180" t="n">
        <f aca="false">IF(N281="nulová",J281,0)</f>
        <v>0</v>
      </c>
      <c r="BJ281" s="3" t="s">
        <v>142</v>
      </c>
      <c r="BK281" s="180" t="n">
        <f aca="false">ROUND(I281*H281,2)</f>
        <v>0</v>
      </c>
      <c r="BL281" s="3" t="s">
        <v>313</v>
      </c>
      <c r="BM281" s="179" t="s">
        <v>431</v>
      </c>
    </row>
    <row r="282" s="181" customFormat="true" ht="12.8" hidden="false" customHeight="false" outlineLevel="0" collapsed="false">
      <c r="B282" s="182"/>
      <c r="D282" s="183" t="s">
        <v>144</v>
      </c>
      <c r="E282" s="184"/>
      <c r="F282" s="185" t="s">
        <v>432</v>
      </c>
      <c r="H282" s="186" t="n">
        <v>170</v>
      </c>
      <c r="L282" s="182"/>
      <c r="M282" s="187"/>
      <c r="N282" s="188"/>
      <c r="O282" s="188"/>
      <c r="P282" s="188"/>
      <c r="Q282" s="188"/>
      <c r="R282" s="188"/>
      <c r="S282" s="188"/>
      <c r="T282" s="189"/>
      <c r="AT282" s="184" t="s">
        <v>144</v>
      </c>
      <c r="AU282" s="184" t="s">
        <v>142</v>
      </c>
      <c r="AV282" s="181" t="s">
        <v>142</v>
      </c>
      <c r="AW282" s="181" t="s">
        <v>27</v>
      </c>
      <c r="AX282" s="181" t="s">
        <v>80</v>
      </c>
      <c r="AY282" s="184" t="s">
        <v>135</v>
      </c>
    </row>
    <row r="283" s="21" customFormat="true" ht="14.4" hidden="false" customHeight="true" outlineLevel="0" collapsed="false">
      <c r="A283" s="19"/>
      <c r="B283" s="167"/>
      <c r="C283" s="168" t="s">
        <v>433</v>
      </c>
      <c r="D283" s="168" t="s">
        <v>137</v>
      </c>
      <c r="E283" s="169" t="s">
        <v>434</v>
      </c>
      <c r="F283" s="170" t="s">
        <v>435</v>
      </c>
      <c r="G283" s="171" t="s">
        <v>183</v>
      </c>
      <c r="H283" s="172" t="n">
        <v>170</v>
      </c>
      <c r="I283" s="173"/>
      <c r="J283" s="173" t="n">
        <f aca="false">ROUND(I283*H283,2)</f>
        <v>0</v>
      </c>
      <c r="K283" s="174"/>
      <c r="L283" s="20"/>
      <c r="M283" s="175"/>
      <c r="N283" s="176" t="s">
        <v>38</v>
      </c>
      <c r="O283" s="177" t="n">
        <v>0.09077</v>
      </c>
      <c r="P283" s="177" t="n">
        <f aca="false">O283*H283</f>
        <v>15.4309</v>
      </c>
      <c r="Q283" s="177" t="n">
        <v>0.00205</v>
      </c>
      <c r="R283" s="177" t="n">
        <f aca="false">Q283*H283</f>
        <v>0.3485</v>
      </c>
      <c r="S283" s="177" t="n">
        <v>0</v>
      </c>
      <c r="T283" s="178" t="n">
        <f aca="false">S283*H283</f>
        <v>0</v>
      </c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R283" s="179" t="s">
        <v>313</v>
      </c>
      <c r="AT283" s="179" t="s">
        <v>137</v>
      </c>
      <c r="AU283" s="179" t="s">
        <v>142</v>
      </c>
      <c r="AY283" s="3" t="s">
        <v>135</v>
      </c>
      <c r="BE283" s="180" t="n">
        <f aca="false">IF(N283="základná",J283,0)</f>
        <v>0</v>
      </c>
      <c r="BF283" s="180" t="n">
        <f aca="false">IF(N283="znížená",J283,0)</f>
        <v>0</v>
      </c>
      <c r="BG283" s="180" t="n">
        <f aca="false">IF(N283="zákl. prenesená",J283,0)</f>
        <v>0</v>
      </c>
      <c r="BH283" s="180" t="n">
        <f aca="false">IF(N283="zníž. prenesená",J283,0)</f>
        <v>0</v>
      </c>
      <c r="BI283" s="180" t="n">
        <f aca="false">IF(N283="nulová",J283,0)</f>
        <v>0</v>
      </c>
      <c r="BJ283" s="3" t="s">
        <v>142</v>
      </c>
      <c r="BK283" s="180" t="n">
        <f aca="false">ROUND(I283*H283,2)</f>
        <v>0</v>
      </c>
      <c r="BL283" s="3" t="s">
        <v>313</v>
      </c>
      <c r="BM283" s="179" t="s">
        <v>436</v>
      </c>
    </row>
    <row r="284" s="154" customFormat="true" ht="22.8" hidden="false" customHeight="true" outlineLevel="0" collapsed="false">
      <c r="B284" s="155"/>
      <c r="D284" s="156" t="s">
        <v>71</v>
      </c>
      <c r="E284" s="165" t="s">
        <v>437</v>
      </c>
      <c r="F284" s="165" t="s">
        <v>438</v>
      </c>
      <c r="J284" s="166" t="n">
        <f aca="false">BK284</f>
        <v>0</v>
      </c>
      <c r="L284" s="155"/>
      <c r="M284" s="159"/>
      <c r="N284" s="160"/>
      <c r="O284" s="160"/>
      <c r="P284" s="161" t="n">
        <f aca="false">SUM(P285:P285)</f>
        <v>0</v>
      </c>
      <c r="Q284" s="160"/>
      <c r="R284" s="161" t="n">
        <f aca="false">SUM(R285:R285)</f>
        <v>0.025</v>
      </c>
      <c r="S284" s="160"/>
      <c r="T284" s="162" t="n">
        <f aca="false">SUM(T285:T285)</f>
        <v>0</v>
      </c>
      <c r="AR284" s="156" t="s">
        <v>142</v>
      </c>
      <c r="AT284" s="163" t="s">
        <v>71</v>
      </c>
      <c r="AU284" s="163" t="s">
        <v>80</v>
      </c>
      <c r="AY284" s="156" t="s">
        <v>135</v>
      </c>
      <c r="BK284" s="164" t="n">
        <f aca="false">SUM(BK285:BK285)</f>
        <v>0</v>
      </c>
    </row>
    <row r="285" s="21" customFormat="true" ht="24.15" hidden="false" customHeight="true" outlineLevel="0" collapsed="false">
      <c r="A285" s="19"/>
      <c r="B285" s="167"/>
      <c r="C285" s="199" t="s">
        <v>439</v>
      </c>
      <c r="D285" s="199" t="s">
        <v>248</v>
      </c>
      <c r="E285" s="200" t="s">
        <v>440</v>
      </c>
      <c r="F285" s="201" t="s">
        <v>441</v>
      </c>
      <c r="G285" s="202" t="s">
        <v>274</v>
      </c>
      <c r="H285" s="203" t="n">
        <v>1</v>
      </c>
      <c r="I285" s="204"/>
      <c r="J285" s="204" t="n">
        <f aca="false">ROUND(I285*H285,2)</f>
        <v>0</v>
      </c>
      <c r="K285" s="205"/>
      <c r="L285" s="206"/>
      <c r="M285" s="207"/>
      <c r="N285" s="208" t="s">
        <v>38</v>
      </c>
      <c r="O285" s="177" t="n">
        <v>0</v>
      </c>
      <c r="P285" s="177" t="n">
        <f aca="false">O285*H285</f>
        <v>0</v>
      </c>
      <c r="Q285" s="177" t="n">
        <v>0.025</v>
      </c>
      <c r="R285" s="177" t="n">
        <f aca="false">Q285*H285</f>
        <v>0.025</v>
      </c>
      <c r="S285" s="177" t="n">
        <v>0</v>
      </c>
      <c r="T285" s="178" t="n">
        <f aca="false">S285*H285</f>
        <v>0</v>
      </c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R285" s="179" t="s">
        <v>247</v>
      </c>
      <c r="AT285" s="179" t="s">
        <v>248</v>
      </c>
      <c r="AU285" s="179" t="s">
        <v>142</v>
      </c>
      <c r="AY285" s="3" t="s">
        <v>135</v>
      </c>
      <c r="BE285" s="180" t="n">
        <f aca="false">IF(N285="základná",J285,0)</f>
        <v>0</v>
      </c>
      <c r="BF285" s="180" t="n">
        <f aca="false">IF(N285="znížená",J285,0)</f>
        <v>0</v>
      </c>
      <c r="BG285" s="180" t="n">
        <f aca="false">IF(N285="zákl. prenesená",J285,0)</f>
        <v>0</v>
      </c>
      <c r="BH285" s="180" t="n">
        <f aca="false">IF(N285="zníž. prenesená",J285,0)</f>
        <v>0</v>
      </c>
      <c r="BI285" s="180" t="n">
        <f aca="false">IF(N285="nulová",J285,0)</f>
        <v>0</v>
      </c>
      <c r="BJ285" s="3" t="s">
        <v>142</v>
      </c>
      <c r="BK285" s="180" t="n">
        <f aca="false">ROUND(I285*H285,2)</f>
        <v>0</v>
      </c>
      <c r="BL285" s="3" t="s">
        <v>313</v>
      </c>
      <c r="BM285" s="179" t="s">
        <v>442</v>
      </c>
    </row>
    <row r="286" s="154" customFormat="true" ht="22.8" hidden="false" customHeight="true" outlineLevel="0" collapsed="false">
      <c r="B286" s="155"/>
      <c r="D286" s="156" t="s">
        <v>71</v>
      </c>
      <c r="E286" s="165" t="s">
        <v>443</v>
      </c>
      <c r="F286" s="165" t="s">
        <v>444</v>
      </c>
      <c r="J286" s="166" t="n">
        <f aca="false">BK286</f>
        <v>0</v>
      </c>
      <c r="L286" s="155"/>
      <c r="M286" s="159"/>
      <c r="N286" s="160"/>
      <c r="O286" s="160"/>
      <c r="P286" s="161" t="n">
        <f aca="false">SUM(P287:P288)</f>
        <v>0</v>
      </c>
      <c r="Q286" s="160"/>
      <c r="R286" s="161" t="n">
        <f aca="false">SUM(R287:R288)</f>
        <v>0</v>
      </c>
      <c r="S286" s="160"/>
      <c r="T286" s="162" t="n">
        <f aca="false">SUM(T287:T288)</f>
        <v>0</v>
      </c>
      <c r="AR286" s="156" t="s">
        <v>142</v>
      </c>
      <c r="AT286" s="163" t="s">
        <v>71</v>
      </c>
      <c r="AU286" s="163" t="s">
        <v>80</v>
      </c>
      <c r="AY286" s="156" t="s">
        <v>135</v>
      </c>
      <c r="BK286" s="164" t="n">
        <f aca="false">SUM(BK287:BK288)</f>
        <v>0</v>
      </c>
    </row>
    <row r="287" s="21" customFormat="true" ht="14.4" hidden="false" customHeight="true" outlineLevel="0" collapsed="false">
      <c r="A287" s="19"/>
      <c r="B287" s="167"/>
      <c r="C287" s="168" t="s">
        <v>445</v>
      </c>
      <c r="D287" s="168" t="s">
        <v>137</v>
      </c>
      <c r="E287" s="169" t="s">
        <v>446</v>
      </c>
      <c r="F287" s="170" t="s">
        <v>447</v>
      </c>
      <c r="G287" s="171" t="s">
        <v>448</v>
      </c>
      <c r="H287" s="172" t="n">
        <v>2</v>
      </c>
      <c r="I287" s="173"/>
      <c r="J287" s="173" t="n">
        <f aca="false">ROUND(I287*H287,2)</f>
        <v>0</v>
      </c>
      <c r="K287" s="174"/>
      <c r="L287" s="20"/>
      <c r="M287" s="175"/>
      <c r="N287" s="176" t="s">
        <v>38</v>
      </c>
      <c r="O287" s="177" t="n">
        <v>0</v>
      </c>
      <c r="P287" s="177" t="n">
        <f aca="false">O287*H287</f>
        <v>0</v>
      </c>
      <c r="Q287" s="177" t="n">
        <v>0</v>
      </c>
      <c r="R287" s="177" t="n">
        <f aca="false">Q287*H287</f>
        <v>0</v>
      </c>
      <c r="S287" s="177" t="n">
        <v>0</v>
      </c>
      <c r="T287" s="178" t="n">
        <f aca="false">S287*H287</f>
        <v>0</v>
      </c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R287" s="179" t="s">
        <v>313</v>
      </c>
      <c r="AT287" s="179" t="s">
        <v>137</v>
      </c>
      <c r="AU287" s="179" t="s">
        <v>142</v>
      </c>
      <c r="AY287" s="3" t="s">
        <v>135</v>
      </c>
      <c r="BE287" s="180" t="n">
        <f aca="false">IF(N287="základná",J287,0)</f>
        <v>0</v>
      </c>
      <c r="BF287" s="180" t="n">
        <f aca="false">IF(N287="znížená",J287,0)</f>
        <v>0</v>
      </c>
      <c r="BG287" s="180" t="n">
        <f aca="false">IF(N287="zákl. prenesená",J287,0)</f>
        <v>0</v>
      </c>
      <c r="BH287" s="180" t="n">
        <f aca="false">IF(N287="zníž. prenesená",J287,0)</f>
        <v>0</v>
      </c>
      <c r="BI287" s="180" t="n">
        <f aca="false">IF(N287="nulová",J287,0)</f>
        <v>0</v>
      </c>
      <c r="BJ287" s="3" t="s">
        <v>142</v>
      </c>
      <c r="BK287" s="180" t="n">
        <f aca="false">ROUND(I287*H287,2)</f>
        <v>0</v>
      </c>
      <c r="BL287" s="3" t="s">
        <v>313</v>
      </c>
      <c r="BM287" s="179" t="s">
        <v>449</v>
      </c>
    </row>
    <row r="288" s="21" customFormat="true" ht="14.4" hidden="false" customHeight="true" outlineLevel="0" collapsed="false">
      <c r="A288" s="19"/>
      <c r="B288" s="167"/>
      <c r="C288" s="168" t="s">
        <v>450</v>
      </c>
      <c r="D288" s="168" t="s">
        <v>137</v>
      </c>
      <c r="E288" s="169" t="s">
        <v>451</v>
      </c>
      <c r="F288" s="170" t="s">
        <v>452</v>
      </c>
      <c r="G288" s="171" t="s">
        <v>448</v>
      </c>
      <c r="H288" s="172" t="n">
        <v>1</v>
      </c>
      <c r="I288" s="173"/>
      <c r="J288" s="173" t="n">
        <f aca="false">ROUND(I288*H288,2)</f>
        <v>0</v>
      </c>
      <c r="K288" s="174"/>
      <c r="L288" s="20"/>
      <c r="M288" s="175"/>
      <c r="N288" s="176" t="s">
        <v>38</v>
      </c>
      <c r="O288" s="177" t="n">
        <v>0</v>
      </c>
      <c r="P288" s="177" t="n">
        <f aca="false">O288*H288</f>
        <v>0</v>
      </c>
      <c r="Q288" s="177" t="n">
        <v>0</v>
      </c>
      <c r="R288" s="177" t="n">
        <f aca="false">Q288*H288</f>
        <v>0</v>
      </c>
      <c r="S288" s="177" t="n">
        <v>0</v>
      </c>
      <c r="T288" s="178" t="n">
        <f aca="false">S288*H288</f>
        <v>0</v>
      </c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R288" s="179" t="s">
        <v>313</v>
      </c>
      <c r="AT288" s="179" t="s">
        <v>137</v>
      </c>
      <c r="AU288" s="179" t="s">
        <v>142</v>
      </c>
      <c r="AY288" s="3" t="s">
        <v>135</v>
      </c>
      <c r="BE288" s="180" t="n">
        <f aca="false">IF(N288="základná",J288,0)</f>
        <v>0</v>
      </c>
      <c r="BF288" s="180" t="n">
        <f aca="false">IF(N288="znížená",J288,0)</f>
        <v>0</v>
      </c>
      <c r="BG288" s="180" t="n">
        <f aca="false">IF(N288="zákl. prenesená",J288,0)</f>
        <v>0</v>
      </c>
      <c r="BH288" s="180" t="n">
        <f aca="false">IF(N288="zníž. prenesená",J288,0)</f>
        <v>0</v>
      </c>
      <c r="BI288" s="180" t="n">
        <f aca="false">IF(N288="nulová",J288,0)</f>
        <v>0</v>
      </c>
      <c r="BJ288" s="3" t="s">
        <v>142</v>
      </c>
      <c r="BK288" s="180" t="n">
        <f aca="false">ROUND(I288*H288,2)</f>
        <v>0</v>
      </c>
      <c r="BL288" s="3" t="s">
        <v>313</v>
      </c>
      <c r="BM288" s="179" t="s">
        <v>453</v>
      </c>
    </row>
    <row r="289" s="154" customFormat="true" ht="22.8" hidden="false" customHeight="true" outlineLevel="0" collapsed="false">
      <c r="B289" s="155"/>
      <c r="D289" s="156" t="s">
        <v>71</v>
      </c>
      <c r="E289" s="165" t="s">
        <v>454</v>
      </c>
      <c r="F289" s="165" t="s">
        <v>455</v>
      </c>
      <c r="J289" s="166" t="n">
        <f aca="false">BK289</f>
        <v>0</v>
      </c>
      <c r="L289" s="155"/>
      <c r="M289" s="159"/>
      <c r="N289" s="160"/>
      <c r="O289" s="160"/>
      <c r="P289" s="161" t="n">
        <f aca="false">SUM(P290:P291)</f>
        <v>0</v>
      </c>
      <c r="Q289" s="160"/>
      <c r="R289" s="161" t="n">
        <f aca="false">SUM(R290:R291)</f>
        <v>0.0822528</v>
      </c>
      <c r="S289" s="160"/>
      <c r="T289" s="162" t="n">
        <f aca="false">SUM(T290:T291)</f>
        <v>0</v>
      </c>
      <c r="AR289" s="156" t="s">
        <v>142</v>
      </c>
      <c r="AT289" s="163" t="s">
        <v>71</v>
      </c>
      <c r="AU289" s="163" t="s">
        <v>80</v>
      </c>
      <c r="AY289" s="156" t="s">
        <v>135</v>
      </c>
      <c r="BK289" s="164" t="n">
        <f aca="false">SUM(BK290:BK291)</f>
        <v>0</v>
      </c>
    </row>
    <row r="290" s="21" customFormat="true" ht="14.4" hidden="false" customHeight="true" outlineLevel="0" collapsed="false">
      <c r="A290" s="19"/>
      <c r="B290" s="167"/>
      <c r="C290" s="199" t="s">
        <v>456</v>
      </c>
      <c r="D290" s="199" t="s">
        <v>248</v>
      </c>
      <c r="E290" s="200" t="s">
        <v>457</v>
      </c>
      <c r="F290" s="201" t="s">
        <v>458</v>
      </c>
      <c r="G290" s="202" t="s">
        <v>183</v>
      </c>
      <c r="H290" s="203" t="n">
        <v>4.284</v>
      </c>
      <c r="I290" s="204"/>
      <c r="J290" s="204" t="n">
        <f aca="false">ROUND(I290*H290,2)</f>
        <v>0</v>
      </c>
      <c r="K290" s="205"/>
      <c r="L290" s="206"/>
      <c r="M290" s="207"/>
      <c r="N290" s="208" t="s">
        <v>38</v>
      </c>
      <c r="O290" s="177" t="n">
        <v>0</v>
      </c>
      <c r="P290" s="177" t="n">
        <f aca="false">O290*H290</f>
        <v>0</v>
      </c>
      <c r="Q290" s="177" t="n">
        <v>0.0192</v>
      </c>
      <c r="R290" s="177" t="n">
        <f aca="false">Q290*H290</f>
        <v>0.0822528</v>
      </c>
      <c r="S290" s="177" t="n">
        <v>0</v>
      </c>
      <c r="T290" s="178" t="n">
        <f aca="false">S290*H290</f>
        <v>0</v>
      </c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R290" s="179" t="s">
        <v>247</v>
      </c>
      <c r="AT290" s="179" t="s">
        <v>248</v>
      </c>
      <c r="AU290" s="179" t="s">
        <v>142</v>
      </c>
      <c r="AY290" s="3" t="s">
        <v>135</v>
      </c>
      <c r="BE290" s="180" t="n">
        <f aca="false">IF(N290="základná",J290,0)</f>
        <v>0</v>
      </c>
      <c r="BF290" s="180" t="n">
        <f aca="false">IF(N290="znížená",J290,0)</f>
        <v>0</v>
      </c>
      <c r="BG290" s="180" t="n">
        <f aca="false">IF(N290="zákl. prenesená",J290,0)</f>
        <v>0</v>
      </c>
      <c r="BH290" s="180" t="n">
        <f aca="false">IF(N290="zníž. prenesená",J290,0)</f>
        <v>0</v>
      </c>
      <c r="BI290" s="180" t="n">
        <f aca="false">IF(N290="nulová",J290,0)</f>
        <v>0</v>
      </c>
      <c r="BJ290" s="3" t="s">
        <v>142</v>
      </c>
      <c r="BK290" s="180" t="n">
        <f aca="false">ROUND(I290*H290,2)</f>
        <v>0</v>
      </c>
      <c r="BL290" s="3" t="s">
        <v>313</v>
      </c>
      <c r="BM290" s="179" t="s">
        <v>459</v>
      </c>
    </row>
    <row r="291" s="181" customFormat="true" ht="12.8" hidden="false" customHeight="false" outlineLevel="0" collapsed="false">
      <c r="B291" s="182"/>
      <c r="D291" s="183" t="s">
        <v>144</v>
      </c>
      <c r="F291" s="185" t="s">
        <v>460</v>
      </c>
      <c r="H291" s="186" t="n">
        <v>4.284</v>
      </c>
      <c r="L291" s="182"/>
      <c r="M291" s="187"/>
      <c r="N291" s="188"/>
      <c r="O291" s="188"/>
      <c r="P291" s="188"/>
      <c r="Q291" s="188"/>
      <c r="R291" s="188"/>
      <c r="S291" s="188"/>
      <c r="T291" s="189"/>
      <c r="AT291" s="184" t="s">
        <v>144</v>
      </c>
      <c r="AU291" s="184" t="s">
        <v>142</v>
      </c>
      <c r="AV291" s="181" t="s">
        <v>142</v>
      </c>
      <c r="AW291" s="181" t="s">
        <v>2</v>
      </c>
      <c r="AX291" s="181" t="s">
        <v>80</v>
      </c>
      <c r="AY291" s="184" t="s">
        <v>135</v>
      </c>
    </row>
    <row r="292" s="154" customFormat="true" ht="22.8" hidden="false" customHeight="true" outlineLevel="0" collapsed="false">
      <c r="B292" s="155"/>
      <c r="D292" s="156" t="s">
        <v>71</v>
      </c>
      <c r="E292" s="165" t="s">
        <v>461</v>
      </c>
      <c r="F292" s="165" t="s">
        <v>462</v>
      </c>
      <c r="J292" s="166" t="n">
        <f aca="false">BK292</f>
        <v>0</v>
      </c>
      <c r="L292" s="155"/>
      <c r="M292" s="159"/>
      <c r="N292" s="160"/>
      <c r="O292" s="160"/>
      <c r="P292" s="161" t="n">
        <f aca="false">SUM(P293:P294)</f>
        <v>0</v>
      </c>
      <c r="Q292" s="160"/>
      <c r="R292" s="161" t="n">
        <f aca="false">SUM(R293:R294)</f>
        <v>0.0284304</v>
      </c>
      <c r="S292" s="160"/>
      <c r="T292" s="162" t="n">
        <f aca="false">SUM(T293:T294)</f>
        <v>0</v>
      </c>
      <c r="AR292" s="156" t="s">
        <v>142</v>
      </c>
      <c r="AT292" s="163" t="s">
        <v>71</v>
      </c>
      <c r="AU292" s="163" t="s">
        <v>80</v>
      </c>
      <c r="AY292" s="156" t="s">
        <v>135</v>
      </c>
      <c r="BK292" s="164" t="n">
        <f aca="false">SUM(BK293:BK294)</f>
        <v>0</v>
      </c>
    </row>
    <row r="293" s="21" customFormat="true" ht="24.15" hidden="false" customHeight="true" outlineLevel="0" collapsed="false">
      <c r="A293" s="19"/>
      <c r="B293" s="167"/>
      <c r="C293" s="199" t="s">
        <v>463</v>
      </c>
      <c r="D293" s="199" t="s">
        <v>248</v>
      </c>
      <c r="E293" s="200" t="s">
        <v>464</v>
      </c>
      <c r="F293" s="201" t="s">
        <v>465</v>
      </c>
      <c r="G293" s="202" t="s">
        <v>183</v>
      </c>
      <c r="H293" s="203" t="n">
        <v>17.769</v>
      </c>
      <c r="I293" s="204"/>
      <c r="J293" s="204" t="n">
        <f aca="false">ROUND(I293*H293,2)</f>
        <v>0</v>
      </c>
      <c r="K293" s="205"/>
      <c r="L293" s="206"/>
      <c r="M293" s="207"/>
      <c r="N293" s="208" t="s">
        <v>38</v>
      </c>
      <c r="O293" s="177" t="n">
        <v>0</v>
      </c>
      <c r="P293" s="177" t="n">
        <f aca="false">O293*H293</f>
        <v>0</v>
      </c>
      <c r="Q293" s="177" t="n">
        <v>0.0016</v>
      </c>
      <c r="R293" s="177" t="n">
        <f aca="false">Q293*H293</f>
        <v>0.0284304</v>
      </c>
      <c r="S293" s="177" t="n">
        <v>0</v>
      </c>
      <c r="T293" s="178" t="n">
        <f aca="false">S293*H293</f>
        <v>0</v>
      </c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R293" s="179" t="s">
        <v>247</v>
      </c>
      <c r="AT293" s="179" t="s">
        <v>248</v>
      </c>
      <c r="AU293" s="179" t="s">
        <v>142</v>
      </c>
      <c r="AY293" s="3" t="s">
        <v>135</v>
      </c>
      <c r="BE293" s="180" t="n">
        <f aca="false">IF(N293="základná",J293,0)</f>
        <v>0</v>
      </c>
      <c r="BF293" s="180" t="n">
        <f aca="false">IF(N293="znížená",J293,0)</f>
        <v>0</v>
      </c>
      <c r="BG293" s="180" t="n">
        <f aca="false">IF(N293="zákl. prenesená",J293,0)</f>
        <v>0</v>
      </c>
      <c r="BH293" s="180" t="n">
        <f aca="false">IF(N293="zníž. prenesená",J293,0)</f>
        <v>0</v>
      </c>
      <c r="BI293" s="180" t="n">
        <f aca="false">IF(N293="nulová",J293,0)</f>
        <v>0</v>
      </c>
      <c r="BJ293" s="3" t="s">
        <v>142</v>
      </c>
      <c r="BK293" s="180" t="n">
        <f aca="false">ROUND(I293*H293,2)</f>
        <v>0</v>
      </c>
      <c r="BL293" s="3" t="s">
        <v>313</v>
      </c>
      <c r="BM293" s="179" t="s">
        <v>466</v>
      </c>
    </row>
    <row r="294" s="181" customFormat="true" ht="12.8" hidden="false" customHeight="false" outlineLevel="0" collapsed="false">
      <c r="B294" s="182"/>
      <c r="D294" s="183" t="s">
        <v>144</v>
      </c>
      <c r="F294" s="185" t="s">
        <v>467</v>
      </c>
      <c r="H294" s="186" t="n">
        <v>17.769</v>
      </c>
      <c r="L294" s="182"/>
      <c r="M294" s="187"/>
      <c r="N294" s="188"/>
      <c r="O294" s="188"/>
      <c r="P294" s="188"/>
      <c r="Q294" s="188"/>
      <c r="R294" s="188"/>
      <c r="S294" s="188"/>
      <c r="T294" s="189"/>
      <c r="AT294" s="184" t="s">
        <v>144</v>
      </c>
      <c r="AU294" s="184" t="s">
        <v>142</v>
      </c>
      <c r="AV294" s="181" t="s">
        <v>142</v>
      </c>
      <c r="AW294" s="181" t="s">
        <v>2</v>
      </c>
      <c r="AX294" s="181" t="s">
        <v>80</v>
      </c>
      <c r="AY294" s="184" t="s">
        <v>135</v>
      </c>
    </row>
    <row r="295" s="154" customFormat="true" ht="22.8" hidden="false" customHeight="true" outlineLevel="0" collapsed="false">
      <c r="B295" s="155"/>
      <c r="D295" s="156" t="s">
        <v>71</v>
      </c>
      <c r="E295" s="165" t="s">
        <v>468</v>
      </c>
      <c r="F295" s="165" t="s">
        <v>469</v>
      </c>
      <c r="J295" s="166" t="n">
        <f aca="false">BK295</f>
        <v>0</v>
      </c>
      <c r="L295" s="155"/>
      <c r="M295" s="159"/>
      <c r="N295" s="160"/>
      <c r="O295" s="160"/>
      <c r="P295" s="161" t="n">
        <f aca="false">SUM(P296:P297)</f>
        <v>2.867556</v>
      </c>
      <c r="Q295" s="160"/>
      <c r="R295" s="161" t="n">
        <f aca="false">SUM(R296:R297)</f>
        <v>0.00042</v>
      </c>
      <c r="S295" s="160"/>
      <c r="T295" s="162" t="n">
        <f aca="false">SUM(T296:T297)</f>
        <v>0</v>
      </c>
      <c r="AR295" s="156" t="s">
        <v>142</v>
      </c>
      <c r="AT295" s="163" t="s">
        <v>71</v>
      </c>
      <c r="AU295" s="163" t="s">
        <v>80</v>
      </c>
      <c r="AY295" s="156" t="s">
        <v>135</v>
      </c>
      <c r="BK295" s="164" t="n">
        <f aca="false">SUM(BK296:BK297)</f>
        <v>0</v>
      </c>
    </row>
    <row r="296" s="21" customFormat="true" ht="14.4" hidden="false" customHeight="true" outlineLevel="0" collapsed="false">
      <c r="A296" s="19"/>
      <c r="B296" s="167"/>
      <c r="C296" s="168" t="s">
        <v>470</v>
      </c>
      <c r="D296" s="168" t="s">
        <v>137</v>
      </c>
      <c r="E296" s="169" t="s">
        <v>471</v>
      </c>
      <c r="F296" s="170" t="s">
        <v>472</v>
      </c>
      <c r="G296" s="171" t="s">
        <v>183</v>
      </c>
      <c r="H296" s="172" t="n">
        <v>1.2</v>
      </c>
      <c r="I296" s="173"/>
      <c r="J296" s="173" t="n">
        <f aca="false">ROUND(I296*H296,2)</f>
        <v>0</v>
      </c>
      <c r="K296" s="174"/>
      <c r="L296" s="20"/>
      <c r="M296" s="175"/>
      <c r="N296" s="176" t="s">
        <v>38</v>
      </c>
      <c r="O296" s="177" t="n">
        <v>2.38963</v>
      </c>
      <c r="P296" s="177" t="n">
        <f aca="false">O296*H296</f>
        <v>2.867556</v>
      </c>
      <c r="Q296" s="177" t="n">
        <v>0.00035</v>
      </c>
      <c r="R296" s="177" t="n">
        <f aca="false">Q296*H296</f>
        <v>0.00042</v>
      </c>
      <c r="S296" s="177" t="n">
        <v>0</v>
      </c>
      <c r="T296" s="178" t="n">
        <f aca="false">S296*H296</f>
        <v>0</v>
      </c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R296" s="179" t="s">
        <v>313</v>
      </c>
      <c r="AT296" s="179" t="s">
        <v>137</v>
      </c>
      <c r="AU296" s="179" t="s">
        <v>142</v>
      </c>
      <c r="AY296" s="3" t="s">
        <v>135</v>
      </c>
      <c r="BE296" s="180" t="n">
        <f aca="false">IF(N296="základná",J296,0)</f>
        <v>0</v>
      </c>
      <c r="BF296" s="180" t="n">
        <f aca="false">IF(N296="znížená",J296,0)</f>
        <v>0</v>
      </c>
      <c r="BG296" s="180" t="n">
        <f aca="false">IF(N296="zákl. prenesená",J296,0)</f>
        <v>0</v>
      </c>
      <c r="BH296" s="180" t="n">
        <f aca="false">IF(N296="zníž. prenesená",J296,0)</f>
        <v>0</v>
      </c>
      <c r="BI296" s="180" t="n">
        <f aca="false">IF(N296="nulová",J296,0)</f>
        <v>0</v>
      </c>
      <c r="BJ296" s="3" t="s">
        <v>142</v>
      </c>
      <c r="BK296" s="180" t="n">
        <f aca="false">ROUND(I296*H296,2)</f>
        <v>0</v>
      </c>
      <c r="BL296" s="3" t="s">
        <v>313</v>
      </c>
      <c r="BM296" s="179" t="s">
        <v>473</v>
      </c>
    </row>
    <row r="297" s="181" customFormat="true" ht="12.8" hidden="false" customHeight="false" outlineLevel="0" collapsed="false">
      <c r="B297" s="182"/>
      <c r="D297" s="183" t="s">
        <v>144</v>
      </c>
      <c r="E297" s="184"/>
      <c r="F297" s="185" t="s">
        <v>474</v>
      </c>
      <c r="H297" s="186" t="n">
        <v>1.2</v>
      </c>
      <c r="L297" s="182"/>
      <c r="M297" s="187"/>
      <c r="N297" s="188"/>
      <c r="O297" s="188"/>
      <c r="P297" s="188"/>
      <c r="Q297" s="188"/>
      <c r="R297" s="188"/>
      <c r="S297" s="188"/>
      <c r="T297" s="189"/>
      <c r="AT297" s="184" t="s">
        <v>144</v>
      </c>
      <c r="AU297" s="184" t="s">
        <v>142</v>
      </c>
      <c r="AV297" s="181" t="s">
        <v>142</v>
      </c>
      <c r="AW297" s="181" t="s">
        <v>27</v>
      </c>
      <c r="AX297" s="181" t="s">
        <v>80</v>
      </c>
      <c r="AY297" s="184" t="s">
        <v>135</v>
      </c>
    </row>
    <row r="298" s="154" customFormat="true" ht="25.9" hidden="false" customHeight="true" outlineLevel="0" collapsed="false">
      <c r="B298" s="155"/>
      <c r="D298" s="156" t="s">
        <v>71</v>
      </c>
      <c r="E298" s="157" t="s">
        <v>248</v>
      </c>
      <c r="F298" s="157" t="s">
        <v>475</v>
      </c>
      <c r="J298" s="158" t="n">
        <f aca="false">BK298</f>
        <v>0</v>
      </c>
      <c r="L298" s="155"/>
      <c r="M298" s="159"/>
      <c r="N298" s="160"/>
      <c r="O298" s="160"/>
      <c r="P298" s="161" t="n">
        <f aca="false">P299</f>
        <v>0</v>
      </c>
      <c r="Q298" s="160"/>
      <c r="R298" s="161" t="n">
        <f aca="false">R299</f>
        <v>1.4190185</v>
      </c>
      <c r="S298" s="160"/>
      <c r="T298" s="162" t="n">
        <f aca="false">T299</f>
        <v>0</v>
      </c>
      <c r="AR298" s="156" t="s">
        <v>151</v>
      </c>
      <c r="AT298" s="163" t="s">
        <v>71</v>
      </c>
      <c r="AU298" s="163" t="s">
        <v>72</v>
      </c>
      <c r="AY298" s="156" t="s">
        <v>135</v>
      </c>
      <c r="BK298" s="164" t="n">
        <f aca="false">BK299</f>
        <v>0</v>
      </c>
    </row>
    <row r="299" s="154" customFormat="true" ht="22.8" hidden="false" customHeight="true" outlineLevel="0" collapsed="false">
      <c r="B299" s="155"/>
      <c r="D299" s="156" t="s">
        <v>71</v>
      </c>
      <c r="E299" s="165" t="s">
        <v>476</v>
      </c>
      <c r="F299" s="165" t="s">
        <v>477</v>
      </c>
      <c r="J299" s="166" t="n">
        <f aca="false">BK299</f>
        <v>0</v>
      </c>
      <c r="L299" s="155"/>
      <c r="M299" s="159"/>
      <c r="N299" s="160"/>
      <c r="O299" s="160"/>
      <c r="P299" s="161" t="n">
        <f aca="false">SUM(P300:P313)</f>
        <v>0</v>
      </c>
      <c r="Q299" s="160"/>
      <c r="R299" s="161" t="n">
        <f aca="false">SUM(R300:R313)</f>
        <v>1.4190185</v>
      </c>
      <c r="S299" s="160"/>
      <c r="T299" s="162" t="n">
        <f aca="false">SUM(T300:T313)</f>
        <v>0</v>
      </c>
      <c r="AR299" s="156" t="s">
        <v>151</v>
      </c>
      <c r="AT299" s="163" t="s">
        <v>71</v>
      </c>
      <c r="AU299" s="163" t="s">
        <v>80</v>
      </c>
      <c r="AY299" s="156" t="s">
        <v>135</v>
      </c>
      <c r="BK299" s="164" t="n">
        <f aca="false">SUM(BK300:BK313)</f>
        <v>0</v>
      </c>
    </row>
    <row r="300" s="21" customFormat="true" ht="14.4" hidden="false" customHeight="true" outlineLevel="0" collapsed="false">
      <c r="A300" s="19"/>
      <c r="B300" s="167"/>
      <c r="C300" s="199" t="s">
        <v>478</v>
      </c>
      <c r="D300" s="199" t="s">
        <v>248</v>
      </c>
      <c r="E300" s="200" t="s">
        <v>479</v>
      </c>
      <c r="F300" s="201" t="s">
        <v>480</v>
      </c>
      <c r="G300" s="202" t="s">
        <v>193</v>
      </c>
      <c r="H300" s="203" t="n">
        <v>0.245</v>
      </c>
      <c r="I300" s="204"/>
      <c r="J300" s="204" t="n">
        <f aca="false">ROUND(I300*H300,2)</f>
        <v>0</v>
      </c>
      <c r="K300" s="205"/>
      <c r="L300" s="206"/>
      <c r="M300" s="207"/>
      <c r="N300" s="208" t="s">
        <v>38</v>
      </c>
      <c r="O300" s="177" t="n">
        <v>0</v>
      </c>
      <c r="P300" s="177" t="n">
        <f aca="false">O300*H300</f>
        <v>0</v>
      </c>
      <c r="Q300" s="177" t="n">
        <v>0.0613</v>
      </c>
      <c r="R300" s="177" t="n">
        <f aca="false">Q300*H300</f>
        <v>0.0150185</v>
      </c>
      <c r="S300" s="177" t="n">
        <v>0</v>
      </c>
      <c r="T300" s="178" t="n">
        <f aca="false">S300*H300</f>
        <v>0</v>
      </c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R300" s="179" t="s">
        <v>481</v>
      </c>
      <c r="AT300" s="179" t="s">
        <v>248</v>
      </c>
      <c r="AU300" s="179" t="s">
        <v>142</v>
      </c>
      <c r="AY300" s="3" t="s">
        <v>135</v>
      </c>
      <c r="BE300" s="180" t="n">
        <f aca="false">IF(N300="základná",J300,0)</f>
        <v>0</v>
      </c>
      <c r="BF300" s="180" t="n">
        <f aca="false">IF(N300="znížená",J300,0)</f>
        <v>0</v>
      </c>
      <c r="BG300" s="180" t="n">
        <f aca="false">IF(N300="zákl. prenesená",J300,0)</f>
        <v>0</v>
      </c>
      <c r="BH300" s="180" t="n">
        <f aca="false">IF(N300="zníž. prenesená",J300,0)</f>
        <v>0</v>
      </c>
      <c r="BI300" s="180" t="n">
        <f aca="false">IF(N300="nulová",J300,0)</f>
        <v>0</v>
      </c>
      <c r="BJ300" s="3" t="s">
        <v>142</v>
      </c>
      <c r="BK300" s="180" t="n">
        <f aca="false">ROUND(I300*H300,2)</f>
        <v>0</v>
      </c>
      <c r="BL300" s="3" t="s">
        <v>481</v>
      </c>
      <c r="BM300" s="179" t="s">
        <v>482</v>
      </c>
    </row>
    <row r="301" s="209" customFormat="true" ht="12.8" hidden="false" customHeight="false" outlineLevel="0" collapsed="false">
      <c r="B301" s="210"/>
      <c r="D301" s="183" t="s">
        <v>144</v>
      </c>
      <c r="E301" s="211"/>
      <c r="F301" s="212" t="s">
        <v>483</v>
      </c>
      <c r="H301" s="211"/>
      <c r="L301" s="210"/>
      <c r="M301" s="213"/>
      <c r="N301" s="214"/>
      <c r="O301" s="214"/>
      <c r="P301" s="214"/>
      <c r="Q301" s="214"/>
      <c r="R301" s="214"/>
      <c r="S301" s="214"/>
      <c r="T301" s="215"/>
      <c r="AT301" s="211" t="s">
        <v>144</v>
      </c>
      <c r="AU301" s="211" t="s">
        <v>142</v>
      </c>
      <c r="AV301" s="209" t="s">
        <v>80</v>
      </c>
      <c r="AW301" s="209" t="s">
        <v>27</v>
      </c>
      <c r="AX301" s="209" t="s">
        <v>72</v>
      </c>
      <c r="AY301" s="211" t="s">
        <v>135</v>
      </c>
    </row>
    <row r="302" s="181" customFormat="true" ht="12.8" hidden="false" customHeight="false" outlineLevel="0" collapsed="false">
      <c r="B302" s="182"/>
      <c r="D302" s="183" t="s">
        <v>144</v>
      </c>
      <c r="E302" s="184"/>
      <c r="F302" s="185" t="s">
        <v>484</v>
      </c>
      <c r="H302" s="186" t="n">
        <v>245.2</v>
      </c>
      <c r="L302" s="182"/>
      <c r="M302" s="187"/>
      <c r="N302" s="188"/>
      <c r="O302" s="188"/>
      <c r="P302" s="188"/>
      <c r="Q302" s="188"/>
      <c r="R302" s="188"/>
      <c r="S302" s="188"/>
      <c r="T302" s="189"/>
      <c r="AT302" s="184" t="s">
        <v>144</v>
      </c>
      <c r="AU302" s="184" t="s">
        <v>142</v>
      </c>
      <c r="AV302" s="181" t="s">
        <v>142</v>
      </c>
      <c r="AW302" s="181" t="s">
        <v>27</v>
      </c>
      <c r="AX302" s="181" t="s">
        <v>80</v>
      </c>
      <c r="AY302" s="184" t="s">
        <v>135</v>
      </c>
    </row>
    <row r="303" s="181" customFormat="true" ht="12.8" hidden="false" customHeight="false" outlineLevel="0" collapsed="false">
      <c r="B303" s="182"/>
      <c r="D303" s="183" t="s">
        <v>144</v>
      </c>
      <c r="F303" s="185" t="s">
        <v>485</v>
      </c>
      <c r="H303" s="186" t="n">
        <v>0.245</v>
      </c>
      <c r="L303" s="182"/>
      <c r="M303" s="187"/>
      <c r="N303" s="188"/>
      <c r="O303" s="188"/>
      <c r="P303" s="188"/>
      <c r="Q303" s="188"/>
      <c r="R303" s="188"/>
      <c r="S303" s="188"/>
      <c r="T303" s="189"/>
      <c r="AT303" s="184" t="s">
        <v>144</v>
      </c>
      <c r="AU303" s="184" t="s">
        <v>142</v>
      </c>
      <c r="AV303" s="181" t="s">
        <v>142</v>
      </c>
      <c r="AW303" s="181" t="s">
        <v>2</v>
      </c>
      <c r="AX303" s="181" t="s">
        <v>80</v>
      </c>
      <c r="AY303" s="184" t="s">
        <v>135</v>
      </c>
    </row>
    <row r="304" s="21" customFormat="true" ht="24.15" hidden="false" customHeight="true" outlineLevel="0" collapsed="false">
      <c r="A304" s="19"/>
      <c r="B304" s="167"/>
      <c r="C304" s="199" t="s">
        <v>486</v>
      </c>
      <c r="D304" s="199" t="s">
        <v>248</v>
      </c>
      <c r="E304" s="200" t="s">
        <v>487</v>
      </c>
      <c r="F304" s="201" t="s">
        <v>488</v>
      </c>
      <c r="G304" s="202" t="s">
        <v>193</v>
      </c>
      <c r="H304" s="203" t="n">
        <v>1.404</v>
      </c>
      <c r="I304" s="204"/>
      <c r="J304" s="204" t="n">
        <f aca="false">ROUND(I304*H304,2)</f>
        <v>0</v>
      </c>
      <c r="K304" s="205"/>
      <c r="L304" s="206"/>
      <c r="M304" s="207"/>
      <c r="N304" s="208" t="s">
        <v>38</v>
      </c>
      <c r="O304" s="177" t="n">
        <v>0</v>
      </c>
      <c r="P304" s="177" t="n">
        <f aca="false">O304*H304</f>
        <v>0</v>
      </c>
      <c r="Q304" s="177" t="n">
        <v>1</v>
      </c>
      <c r="R304" s="177" t="n">
        <f aca="false">Q304*H304</f>
        <v>1.404</v>
      </c>
      <c r="S304" s="177" t="n">
        <v>0</v>
      </c>
      <c r="T304" s="178" t="n">
        <f aca="false">S304*H304</f>
        <v>0</v>
      </c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R304" s="179" t="s">
        <v>481</v>
      </c>
      <c r="AT304" s="179" t="s">
        <v>248</v>
      </c>
      <c r="AU304" s="179" t="s">
        <v>142</v>
      </c>
      <c r="AY304" s="3" t="s">
        <v>135</v>
      </c>
      <c r="BE304" s="180" t="n">
        <f aca="false">IF(N304="základná",J304,0)</f>
        <v>0</v>
      </c>
      <c r="BF304" s="180" t="n">
        <f aca="false">IF(N304="znížená",J304,0)</f>
        <v>0</v>
      </c>
      <c r="BG304" s="180" t="n">
        <f aca="false">IF(N304="zákl. prenesená",J304,0)</f>
        <v>0</v>
      </c>
      <c r="BH304" s="180" t="n">
        <f aca="false">IF(N304="zníž. prenesená",J304,0)</f>
        <v>0</v>
      </c>
      <c r="BI304" s="180" t="n">
        <f aca="false">IF(N304="nulová",J304,0)</f>
        <v>0</v>
      </c>
      <c r="BJ304" s="3" t="s">
        <v>142</v>
      </c>
      <c r="BK304" s="180" t="n">
        <f aca="false">ROUND(I304*H304,2)</f>
        <v>0</v>
      </c>
      <c r="BL304" s="3" t="s">
        <v>481</v>
      </c>
      <c r="BM304" s="179" t="s">
        <v>489</v>
      </c>
    </row>
    <row r="305" s="209" customFormat="true" ht="12.8" hidden="false" customHeight="false" outlineLevel="0" collapsed="false">
      <c r="B305" s="210"/>
      <c r="D305" s="183" t="s">
        <v>144</v>
      </c>
      <c r="E305" s="211"/>
      <c r="F305" s="212" t="s">
        <v>490</v>
      </c>
      <c r="H305" s="211"/>
      <c r="L305" s="210"/>
      <c r="M305" s="213"/>
      <c r="N305" s="214"/>
      <c r="O305" s="214"/>
      <c r="P305" s="214"/>
      <c r="Q305" s="214"/>
      <c r="R305" s="214"/>
      <c r="S305" s="214"/>
      <c r="T305" s="215"/>
      <c r="AT305" s="211" t="s">
        <v>144</v>
      </c>
      <c r="AU305" s="211" t="s">
        <v>142</v>
      </c>
      <c r="AV305" s="209" t="s">
        <v>80</v>
      </c>
      <c r="AW305" s="209" t="s">
        <v>27</v>
      </c>
      <c r="AX305" s="209" t="s">
        <v>72</v>
      </c>
      <c r="AY305" s="211" t="s">
        <v>135</v>
      </c>
    </row>
    <row r="306" s="181" customFormat="true" ht="12.8" hidden="false" customHeight="false" outlineLevel="0" collapsed="false">
      <c r="B306" s="182"/>
      <c r="D306" s="183" t="s">
        <v>144</v>
      </c>
      <c r="E306" s="184"/>
      <c r="F306" s="185" t="s">
        <v>491</v>
      </c>
      <c r="H306" s="186" t="n">
        <v>763.515</v>
      </c>
      <c r="L306" s="182"/>
      <c r="M306" s="187"/>
      <c r="N306" s="188"/>
      <c r="O306" s="188"/>
      <c r="P306" s="188"/>
      <c r="Q306" s="188"/>
      <c r="R306" s="188"/>
      <c r="S306" s="188"/>
      <c r="T306" s="189"/>
      <c r="AT306" s="184" t="s">
        <v>144</v>
      </c>
      <c r="AU306" s="184" t="s">
        <v>142</v>
      </c>
      <c r="AV306" s="181" t="s">
        <v>142</v>
      </c>
      <c r="AW306" s="181" t="s">
        <v>27</v>
      </c>
      <c r="AX306" s="181" t="s">
        <v>72</v>
      </c>
      <c r="AY306" s="184" t="s">
        <v>135</v>
      </c>
    </row>
    <row r="307" s="181" customFormat="true" ht="12.8" hidden="false" customHeight="false" outlineLevel="0" collapsed="false">
      <c r="B307" s="182"/>
      <c r="D307" s="183" t="s">
        <v>144</v>
      </c>
      <c r="E307" s="184"/>
      <c r="F307" s="185" t="s">
        <v>492</v>
      </c>
      <c r="H307" s="186" t="n">
        <v>193.135</v>
      </c>
      <c r="L307" s="182"/>
      <c r="M307" s="187"/>
      <c r="N307" s="188"/>
      <c r="O307" s="188"/>
      <c r="P307" s="188"/>
      <c r="Q307" s="188"/>
      <c r="R307" s="188"/>
      <c r="S307" s="188"/>
      <c r="T307" s="189"/>
      <c r="AT307" s="184" t="s">
        <v>144</v>
      </c>
      <c r="AU307" s="184" t="s">
        <v>142</v>
      </c>
      <c r="AV307" s="181" t="s">
        <v>142</v>
      </c>
      <c r="AW307" s="181" t="s">
        <v>27</v>
      </c>
      <c r="AX307" s="181" t="s">
        <v>72</v>
      </c>
      <c r="AY307" s="184" t="s">
        <v>135</v>
      </c>
    </row>
    <row r="308" s="181" customFormat="true" ht="12.8" hidden="false" customHeight="false" outlineLevel="0" collapsed="false">
      <c r="B308" s="182"/>
      <c r="D308" s="183" t="s">
        <v>144</v>
      </c>
      <c r="E308" s="184"/>
      <c r="F308" s="185" t="s">
        <v>493</v>
      </c>
      <c r="H308" s="186" t="n">
        <v>187.72</v>
      </c>
      <c r="L308" s="182"/>
      <c r="M308" s="187"/>
      <c r="N308" s="188"/>
      <c r="O308" s="188"/>
      <c r="P308" s="188"/>
      <c r="Q308" s="188"/>
      <c r="R308" s="188"/>
      <c r="S308" s="188"/>
      <c r="T308" s="189"/>
      <c r="AT308" s="184" t="s">
        <v>144</v>
      </c>
      <c r="AU308" s="184" t="s">
        <v>142</v>
      </c>
      <c r="AV308" s="181" t="s">
        <v>142</v>
      </c>
      <c r="AW308" s="181" t="s">
        <v>27</v>
      </c>
      <c r="AX308" s="181" t="s">
        <v>72</v>
      </c>
      <c r="AY308" s="184" t="s">
        <v>135</v>
      </c>
    </row>
    <row r="309" s="181" customFormat="true" ht="12.8" hidden="false" customHeight="false" outlineLevel="0" collapsed="false">
      <c r="B309" s="182"/>
      <c r="D309" s="183" t="s">
        <v>144</v>
      </c>
      <c r="E309" s="184"/>
      <c r="F309" s="185" t="s">
        <v>494</v>
      </c>
      <c r="H309" s="186" t="n">
        <v>131.765</v>
      </c>
      <c r="L309" s="182"/>
      <c r="M309" s="187"/>
      <c r="N309" s="188"/>
      <c r="O309" s="188"/>
      <c r="P309" s="188"/>
      <c r="Q309" s="188"/>
      <c r="R309" s="188"/>
      <c r="S309" s="188"/>
      <c r="T309" s="189"/>
      <c r="AT309" s="184" t="s">
        <v>144</v>
      </c>
      <c r="AU309" s="184" t="s">
        <v>142</v>
      </c>
      <c r="AV309" s="181" t="s">
        <v>142</v>
      </c>
      <c r="AW309" s="181" t="s">
        <v>27</v>
      </c>
      <c r="AX309" s="181" t="s">
        <v>72</v>
      </c>
      <c r="AY309" s="184" t="s">
        <v>135</v>
      </c>
    </row>
    <row r="310" s="216" customFormat="true" ht="12.8" hidden="false" customHeight="false" outlineLevel="0" collapsed="false">
      <c r="B310" s="217"/>
      <c r="D310" s="183" t="s">
        <v>144</v>
      </c>
      <c r="E310" s="218"/>
      <c r="F310" s="219" t="s">
        <v>495</v>
      </c>
      <c r="H310" s="220" t="n">
        <v>1276.135</v>
      </c>
      <c r="L310" s="217"/>
      <c r="M310" s="221"/>
      <c r="N310" s="222"/>
      <c r="O310" s="222"/>
      <c r="P310" s="222"/>
      <c r="Q310" s="222"/>
      <c r="R310" s="222"/>
      <c r="S310" s="222"/>
      <c r="T310" s="223"/>
      <c r="AT310" s="218" t="s">
        <v>144</v>
      </c>
      <c r="AU310" s="218" t="s">
        <v>142</v>
      </c>
      <c r="AV310" s="216" t="s">
        <v>151</v>
      </c>
      <c r="AW310" s="216" t="s">
        <v>27</v>
      </c>
      <c r="AX310" s="216" t="s">
        <v>72</v>
      </c>
      <c r="AY310" s="218" t="s">
        <v>135</v>
      </c>
    </row>
    <row r="311" s="181" customFormat="true" ht="12.8" hidden="false" customHeight="false" outlineLevel="0" collapsed="false">
      <c r="B311" s="182"/>
      <c r="D311" s="183" t="s">
        <v>144</v>
      </c>
      <c r="E311" s="184"/>
      <c r="F311" s="185" t="s">
        <v>496</v>
      </c>
      <c r="H311" s="186" t="n">
        <v>127.614</v>
      </c>
      <c r="L311" s="182"/>
      <c r="M311" s="187"/>
      <c r="N311" s="188"/>
      <c r="O311" s="188"/>
      <c r="P311" s="188"/>
      <c r="Q311" s="188"/>
      <c r="R311" s="188"/>
      <c r="S311" s="188"/>
      <c r="T311" s="189"/>
      <c r="AT311" s="184" t="s">
        <v>144</v>
      </c>
      <c r="AU311" s="184" t="s">
        <v>142</v>
      </c>
      <c r="AV311" s="181" t="s">
        <v>142</v>
      </c>
      <c r="AW311" s="181" t="s">
        <v>27</v>
      </c>
      <c r="AX311" s="181" t="s">
        <v>72</v>
      </c>
      <c r="AY311" s="184" t="s">
        <v>135</v>
      </c>
    </row>
    <row r="312" s="190" customFormat="true" ht="12.8" hidden="false" customHeight="false" outlineLevel="0" collapsed="false">
      <c r="B312" s="191"/>
      <c r="D312" s="183" t="s">
        <v>144</v>
      </c>
      <c r="E312" s="192"/>
      <c r="F312" s="193" t="s">
        <v>147</v>
      </c>
      <c r="H312" s="194" t="n">
        <v>1403.749</v>
      </c>
      <c r="L312" s="191"/>
      <c r="M312" s="195"/>
      <c r="N312" s="196"/>
      <c r="O312" s="196"/>
      <c r="P312" s="196"/>
      <c r="Q312" s="196"/>
      <c r="R312" s="196"/>
      <c r="S312" s="196"/>
      <c r="T312" s="197"/>
      <c r="AT312" s="192" t="s">
        <v>144</v>
      </c>
      <c r="AU312" s="192" t="s">
        <v>142</v>
      </c>
      <c r="AV312" s="190" t="s">
        <v>141</v>
      </c>
      <c r="AW312" s="190" t="s">
        <v>27</v>
      </c>
      <c r="AX312" s="190" t="s">
        <v>80</v>
      </c>
      <c r="AY312" s="192" t="s">
        <v>135</v>
      </c>
    </row>
    <row r="313" s="181" customFormat="true" ht="12.8" hidden="false" customHeight="false" outlineLevel="0" collapsed="false">
      <c r="B313" s="182"/>
      <c r="D313" s="183" t="s">
        <v>144</v>
      </c>
      <c r="F313" s="185" t="s">
        <v>497</v>
      </c>
      <c r="H313" s="186" t="n">
        <v>1.404</v>
      </c>
      <c r="L313" s="182"/>
      <c r="M313" s="187"/>
      <c r="N313" s="188"/>
      <c r="O313" s="188"/>
      <c r="P313" s="188"/>
      <c r="Q313" s="188"/>
      <c r="R313" s="188"/>
      <c r="S313" s="188"/>
      <c r="T313" s="189"/>
      <c r="AT313" s="184" t="s">
        <v>144</v>
      </c>
      <c r="AU313" s="184" t="s">
        <v>142</v>
      </c>
      <c r="AV313" s="181" t="s">
        <v>142</v>
      </c>
      <c r="AW313" s="181" t="s">
        <v>2</v>
      </c>
      <c r="AX313" s="181" t="s">
        <v>80</v>
      </c>
      <c r="AY313" s="184" t="s">
        <v>135</v>
      </c>
    </row>
    <row r="314" s="154" customFormat="true" ht="25.9" hidden="false" customHeight="true" outlineLevel="0" collapsed="false">
      <c r="B314" s="155"/>
      <c r="D314" s="156" t="s">
        <v>71</v>
      </c>
      <c r="E314" s="157" t="s">
        <v>498</v>
      </c>
      <c r="F314" s="157" t="s">
        <v>499</v>
      </c>
      <c r="J314" s="158" t="n">
        <f aca="false">BK314</f>
        <v>0</v>
      </c>
      <c r="L314" s="155"/>
      <c r="M314" s="159"/>
      <c r="N314" s="160"/>
      <c r="O314" s="160"/>
      <c r="P314" s="161" t="n">
        <f aca="false">P315</f>
        <v>53</v>
      </c>
      <c r="Q314" s="160"/>
      <c r="R314" s="161" t="n">
        <f aca="false">R315</f>
        <v>0</v>
      </c>
      <c r="S314" s="160"/>
      <c r="T314" s="162" t="n">
        <f aca="false">T315</f>
        <v>0</v>
      </c>
      <c r="AR314" s="156" t="s">
        <v>141</v>
      </c>
      <c r="AT314" s="163" t="s">
        <v>71</v>
      </c>
      <c r="AU314" s="163" t="s">
        <v>72</v>
      </c>
      <c r="AY314" s="156" t="s">
        <v>135</v>
      </c>
      <c r="BK314" s="164" t="n">
        <f aca="false">BK315</f>
        <v>0</v>
      </c>
    </row>
    <row r="315" s="21" customFormat="true" ht="37.8" hidden="false" customHeight="true" outlineLevel="0" collapsed="false">
      <c r="A315" s="19"/>
      <c r="B315" s="167"/>
      <c r="C315" s="168" t="s">
        <v>500</v>
      </c>
      <c r="D315" s="168" t="s">
        <v>137</v>
      </c>
      <c r="E315" s="169" t="s">
        <v>501</v>
      </c>
      <c r="F315" s="224" t="s">
        <v>502</v>
      </c>
      <c r="G315" s="171" t="s">
        <v>503</v>
      </c>
      <c r="H315" s="172" t="n">
        <v>50</v>
      </c>
      <c r="I315" s="173"/>
      <c r="J315" s="173" t="n">
        <f aca="false">ROUND(I315*H315,2)</f>
        <v>0</v>
      </c>
      <c r="K315" s="174"/>
      <c r="L315" s="20"/>
      <c r="M315" s="225"/>
      <c r="N315" s="226" t="s">
        <v>38</v>
      </c>
      <c r="O315" s="227" t="n">
        <v>1.06</v>
      </c>
      <c r="P315" s="227" t="n">
        <f aca="false">O315*H315</f>
        <v>53</v>
      </c>
      <c r="Q315" s="227" t="n">
        <v>0</v>
      </c>
      <c r="R315" s="227" t="n">
        <f aca="false">Q315*H315</f>
        <v>0</v>
      </c>
      <c r="S315" s="227" t="n">
        <v>0</v>
      </c>
      <c r="T315" s="228" t="n">
        <f aca="false">S315*H315</f>
        <v>0</v>
      </c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R315" s="179" t="s">
        <v>504</v>
      </c>
      <c r="AT315" s="179" t="s">
        <v>137</v>
      </c>
      <c r="AU315" s="179" t="s">
        <v>80</v>
      </c>
      <c r="AY315" s="3" t="s">
        <v>135</v>
      </c>
      <c r="BE315" s="180" t="n">
        <f aca="false">IF(N315="základná",J315,0)</f>
        <v>0</v>
      </c>
      <c r="BF315" s="180" t="n">
        <f aca="false">IF(N315="znížená",J315,0)</f>
        <v>0</v>
      </c>
      <c r="BG315" s="180" t="n">
        <f aca="false">IF(N315="zákl. prenesená",J315,0)</f>
        <v>0</v>
      </c>
      <c r="BH315" s="180" t="n">
        <f aca="false">IF(N315="zníž. prenesená",J315,0)</f>
        <v>0</v>
      </c>
      <c r="BI315" s="180" t="n">
        <f aca="false">IF(N315="nulová",J315,0)</f>
        <v>0</v>
      </c>
      <c r="BJ315" s="3" t="s">
        <v>142</v>
      </c>
      <c r="BK315" s="180" t="n">
        <f aca="false">ROUND(I315*H315,2)</f>
        <v>0</v>
      </c>
      <c r="BL315" s="3" t="s">
        <v>504</v>
      </c>
      <c r="BM315" s="179" t="s">
        <v>505</v>
      </c>
    </row>
    <row r="316" s="21" customFormat="true" ht="6.95" hidden="false" customHeight="true" outlineLevel="0" collapsed="false">
      <c r="A316" s="19"/>
      <c r="B316" s="41"/>
      <c r="C316" s="42"/>
      <c r="D316" s="42"/>
      <c r="E316" s="42"/>
      <c r="F316" s="42"/>
      <c r="G316" s="42"/>
      <c r="H316" s="42"/>
      <c r="I316" s="42"/>
      <c r="J316" s="42"/>
      <c r="K316" s="42"/>
      <c r="L316" s="20"/>
      <c r="M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</row>
  </sheetData>
  <autoFilter ref="C143:K315"/>
  <mergeCells count="9">
    <mergeCell ref="L2:V2"/>
    <mergeCell ref="E7:H7"/>
    <mergeCell ref="E9:H9"/>
    <mergeCell ref="E18:H18"/>
    <mergeCell ref="E27:H27"/>
    <mergeCell ref="E85:H85"/>
    <mergeCell ref="E87:H87"/>
    <mergeCell ref="E134:H134"/>
    <mergeCell ref="E136:H136"/>
  </mergeCell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2021-06-28T15:18:45Z</dcterms:created>
  <dc:creator>Lukačková Eva</dc:creator>
  <dc:description/>
  <dc:language>sk-SK</dc:language>
  <cp:lastModifiedBy/>
  <dcterms:modified xsi:type="dcterms:W3CDTF">2021-08-06T14:01:11Z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